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Group\Stratégia\Nyilv_Hozatal\2024\közzététel_2024_Q4\"/>
    </mc:Choice>
  </mc:AlternateContent>
  <bookViews>
    <workbookView xWindow="0" yWindow="0" windowWidth="28800" windowHeight="12300"/>
  </bookViews>
  <sheets>
    <sheet name="Tartalomjegyzék" sheetId="1" r:id="rId1"/>
    <sheet name="EU OR1" sheetId="6" r:id="rId2"/>
    <sheet name="EU OV1" sheetId="7" r:id="rId3"/>
    <sheet name="EU KM1" sheetId="5" r:id="rId4"/>
    <sheet name="EU CR1" sheetId="14" r:id="rId5"/>
    <sheet name="EU CQ1" sheetId="16" r:id="rId6"/>
    <sheet name="EU CQ3" sheetId="17" r:id="rId7"/>
    <sheet name="EU CQ7" sheetId="18" r:id="rId8"/>
    <sheet name="EU REM1" sheetId="8" r:id="rId9"/>
    <sheet name="EU REM2" sheetId="9" r:id="rId10"/>
    <sheet name="EU REM3" sheetId="10" r:id="rId11"/>
    <sheet name="EU REM4" sheetId="11" r:id="rId12"/>
    <sheet name="EU REM5" sheetId="12" r:id="rId13"/>
  </sheets>
  <calcPr calcId="162913" calcMode="manual" calcCompleted="0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" i="12" l="1"/>
  <c r="K13" i="12"/>
  <c r="J13" i="12"/>
  <c r="L12" i="12"/>
  <c r="K12" i="12"/>
  <c r="J12" i="12"/>
  <c r="L10" i="12"/>
  <c r="J9" i="12"/>
  <c r="J25" i="10"/>
  <c r="J24" i="10" s="1"/>
  <c r="F25" i="10"/>
  <c r="E25" i="10"/>
  <c r="D25" i="10"/>
  <c r="K24" i="10"/>
  <c r="I24" i="10"/>
  <c r="H24" i="10"/>
  <c r="G24" i="10"/>
  <c r="F24" i="10"/>
  <c r="E24" i="10"/>
  <c r="D24" i="10"/>
  <c r="K30" i="10" l="1"/>
  <c r="J30" i="10"/>
  <c r="I30" i="10"/>
  <c r="H30" i="10"/>
  <c r="G30" i="10"/>
  <c r="F30" i="10"/>
  <c r="E30" i="10"/>
  <c r="D30" i="10"/>
  <c r="H28" i="8" l="1"/>
  <c r="G28" i="8"/>
  <c r="F28" i="8"/>
  <c r="E28" i="8"/>
  <c r="N23" i="17" l="1"/>
  <c r="F23" i="17"/>
  <c r="C23" i="17"/>
  <c r="D17" i="17"/>
  <c r="E17" i="17"/>
  <c r="F17" i="17"/>
  <c r="G17" i="17"/>
  <c r="H17" i="17"/>
  <c r="I17" i="17"/>
  <c r="J17" i="17"/>
  <c r="K17" i="17"/>
  <c r="L17" i="17"/>
  <c r="M17" i="17"/>
  <c r="N17" i="17"/>
  <c r="D9" i="17"/>
  <c r="E9" i="17"/>
  <c r="E30" i="17" s="1"/>
  <c r="F9" i="17"/>
  <c r="G9" i="17"/>
  <c r="H9" i="17"/>
  <c r="I9" i="17"/>
  <c r="J9" i="17"/>
  <c r="K9" i="17"/>
  <c r="L9" i="17"/>
  <c r="M9" i="17"/>
  <c r="M30" i="17" s="1"/>
  <c r="N9" i="17"/>
  <c r="N30" i="17" s="1"/>
  <c r="D7" i="18"/>
  <c r="C7" i="18"/>
  <c r="J9" i="16"/>
  <c r="I30" i="17" l="1"/>
  <c r="F30" i="17"/>
  <c r="J30" i="17"/>
  <c r="C13" i="18"/>
  <c r="D13" i="18"/>
  <c r="H9" i="16"/>
  <c r="H18" i="16" s="1"/>
  <c r="C9" i="17"/>
  <c r="C17" i="17"/>
  <c r="K30" i="17"/>
  <c r="G30" i="17"/>
  <c r="L30" i="17"/>
  <c r="H30" i="17"/>
  <c r="D30" i="17"/>
  <c r="F9" i="16"/>
  <c r="F18" i="16" s="1"/>
  <c r="I9" i="16"/>
  <c r="I18" i="16" s="1"/>
  <c r="G9" i="16"/>
  <c r="G18" i="16" s="1"/>
  <c r="E9" i="16"/>
  <c r="E18" i="16" s="1"/>
  <c r="D9" i="16"/>
  <c r="D18" i="16" s="1"/>
  <c r="J18" i="16"/>
  <c r="C9" i="16"/>
  <c r="C30" i="17" l="1"/>
  <c r="C18" i="16"/>
  <c r="C23" i="14" l="1"/>
  <c r="I23" i="14"/>
  <c r="C9" i="14"/>
  <c r="D23" i="14"/>
  <c r="E23" i="14"/>
  <c r="F23" i="14"/>
  <c r="G23" i="14"/>
  <c r="H23" i="14"/>
  <c r="J23" i="14"/>
  <c r="K23" i="14"/>
  <c r="L23" i="14"/>
  <c r="M23" i="14"/>
  <c r="N23" i="14"/>
  <c r="O23" i="14"/>
  <c r="P23" i="14"/>
  <c r="Q23" i="14"/>
  <c r="F17" i="14"/>
  <c r="I17" i="14"/>
  <c r="J17" i="14"/>
  <c r="K17" i="14"/>
  <c r="L17" i="14"/>
  <c r="M17" i="14"/>
  <c r="N17" i="14"/>
  <c r="P17" i="14"/>
  <c r="Q17" i="14"/>
  <c r="C17" i="14"/>
  <c r="Q9" i="14"/>
  <c r="P9" i="14"/>
  <c r="N9" i="14"/>
  <c r="M9" i="14"/>
  <c r="L9" i="14"/>
  <c r="K9" i="14"/>
  <c r="J9" i="14"/>
  <c r="I9" i="14"/>
  <c r="F9" i="14"/>
  <c r="P30" i="14" l="1"/>
  <c r="F30" i="14"/>
  <c r="O30" i="14"/>
  <c r="C30" i="14"/>
  <c r="Q30" i="14"/>
  <c r="G9" i="14" l="1"/>
  <c r="H17" i="14" l="1"/>
  <c r="D17" i="14"/>
  <c r="G17" i="14"/>
  <c r="E17" i="14"/>
  <c r="D9" i="14"/>
  <c r="D30" i="14" s="1"/>
  <c r="G30" i="14"/>
  <c r="E9" i="14"/>
  <c r="E30" i="14" s="1"/>
  <c r="H9" i="14"/>
  <c r="H30" i="14" s="1"/>
  <c r="E25" i="7" l="1"/>
  <c r="E7" i="7"/>
  <c r="E29" i="7"/>
  <c r="E13" i="7"/>
  <c r="E34" i="7" l="1"/>
  <c r="F30" i="7" l="1"/>
  <c r="F29" i="7" s="1"/>
  <c r="D25" i="7"/>
  <c r="D13" i="7"/>
  <c r="F8" i="7"/>
  <c r="F7" i="7" s="1"/>
  <c r="F7" i="6"/>
  <c r="F17" i="7" l="1"/>
  <c r="F13" i="7" s="1"/>
  <c r="D29" i="7"/>
  <c r="F26" i="7"/>
  <c r="F25" i="7" s="1"/>
  <c r="D7" i="7"/>
  <c r="G7" i="6"/>
  <c r="F34" i="7" l="1"/>
  <c r="D34" i="7"/>
</calcChain>
</file>

<file path=xl/sharedStrings.xml><?xml version="1.0" encoding="utf-8"?>
<sst xmlns="http://schemas.openxmlformats.org/spreadsheetml/2006/main" count="402" uniqueCount="283">
  <si>
    <t xml:space="preserve">Nyilvánosságra hozatal az Európai Parlament és a Tanács 575/2013/EU rendeletének követelményei alapján </t>
  </si>
  <si>
    <t>Tőkeáttételi mutató</t>
  </si>
  <si>
    <t>A kockázattal súlyozott eszközök (RWA) áttekintése</t>
  </si>
  <si>
    <t>EU OV1</t>
  </si>
  <si>
    <t>A teljes kockázati kitettségértékek áttekintése</t>
  </si>
  <si>
    <t>Fő mérőszámok</t>
  </si>
  <si>
    <t>EU KM1</t>
  </si>
  <si>
    <t>A fő mérőszámok</t>
  </si>
  <si>
    <t>Műlödési kockázat</t>
  </si>
  <si>
    <t>EU OR1</t>
  </si>
  <si>
    <t>A működési kockázathoz kapcsolódó szavatolótőke-követelmények és a kockázattal súlyozott kitettségértékek</t>
  </si>
  <si>
    <t>Nettó stabil forrásellátottsági ráta</t>
  </si>
  <si>
    <t>Javadalmazási politika</t>
  </si>
  <si>
    <t>EU REM1</t>
  </si>
  <si>
    <t>Az üzleti évre vonatkozóan megítélt javadalmazás</t>
  </si>
  <si>
    <t>A ténylegesen megítélt javadalmazás függvényében változhat.</t>
  </si>
  <si>
    <t>EU REM2</t>
  </si>
  <si>
    <t>Különleges kifizetések azon munkavállalók számára, akiknek szakmai tevékenysége lényeges hatást gyakorol az intézmény kockázati profiljára</t>
  </si>
  <si>
    <t>EU REM3</t>
  </si>
  <si>
    <t>Halasztott javadalmazás</t>
  </si>
  <si>
    <t>EU REM4</t>
  </si>
  <si>
    <t>Évenként 1 millió EUR összegű vagy annál nagyobb javadalmazás</t>
  </si>
  <si>
    <t>EU REM5</t>
  </si>
  <si>
    <t>Információ azon munkavállalók javadalmazásáról, akiknek szakmai tevékenysége lényeges hatást gyakorol az intézmény kockázati profiljára (azonosított munkavállalók)</t>
  </si>
  <si>
    <t>CRR 446. és 454. cikk - EU OR1 tábla
millió HUF</t>
  </si>
  <si>
    <t>Banki tevékenységek</t>
  </si>
  <si>
    <t>Irányadó mutató</t>
  </si>
  <si>
    <t>Szavatolótőke-követelmények</t>
  </si>
  <si>
    <t>Kockázati kitettségérték</t>
  </si>
  <si>
    <t>Az alapmutató-módszer (BIA) szerinti banki tevékenységek</t>
  </si>
  <si>
    <t>A sztenderd (TSA) / alternatív sztenderd (ASA) módszer szerinti banki tevékenységek</t>
  </si>
  <si>
    <t>A sztenderd módszer szerint:</t>
  </si>
  <si>
    <t>Az alternatív sztenderd módszer szerint:</t>
  </si>
  <si>
    <t>A fejlett mérési módszerek (AMA) szerinti banki tevékenységek</t>
  </si>
  <si>
    <t>CRR 438. cikkének d) pontja - EU OV1 tábla
millió HUF</t>
  </si>
  <si>
    <t>Teljes kockázati kitettségérték (TREA)</t>
  </si>
  <si>
    <t>Teljes szavatolótőke- követelmény</t>
  </si>
  <si>
    <t>Hitelkockázat (a partnerkockázaton kívül)</t>
  </si>
  <si>
    <t>ebből sztenderd módszer</t>
  </si>
  <si>
    <t>ebből a belső minősítésen alapuló módszer alapváltozata (F-IRB)</t>
  </si>
  <si>
    <t>ebből slotting módszer</t>
  </si>
  <si>
    <t>EU 4a</t>
  </si>
  <si>
    <t>ebből részvényjellegű pozíciók az egyszerű kockázati súlyozási módszer alapján</t>
  </si>
  <si>
    <t>ebből a fejlett IRB módszer (A-IRB)</t>
  </si>
  <si>
    <t>Partnerkockázat – CCR</t>
  </si>
  <si>
    <t>ebből a belső modell módszer (IMM)</t>
  </si>
  <si>
    <t>EU 8a</t>
  </si>
  <si>
    <t>ebből központi szerződő féllel szembeni kitettség</t>
  </si>
  <si>
    <t>EU 8b</t>
  </si>
  <si>
    <t>ebből hitelértékelési korrekció – CVA</t>
  </si>
  <si>
    <t>ebből egyéb partnerkockázat</t>
  </si>
  <si>
    <t>Kiegyenlítési kockázat</t>
  </si>
  <si>
    <t>Nem kereskedési könyvi értékpapírosítási kitettségek (a felső korlát alkalmazása után)</t>
  </si>
  <si>
    <t>ebből SEC-IRBA-módszer</t>
  </si>
  <si>
    <t>ebből SEC-ERBA-módszer (beleértve a belső értékelési módszert)</t>
  </si>
  <si>
    <t>ebből SEC-SA-módszer</t>
  </si>
  <si>
    <t>EU 19a</t>
  </si>
  <si>
    <t>ebből 1 250 %-os kockázati súly / levonás</t>
  </si>
  <si>
    <t>Pozíciókockázat, devizaárfolyam-kockázat és árukockázat (piaci kockázat)</t>
  </si>
  <si>
    <t>ebből IMA</t>
  </si>
  <si>
    <t>EU 22a</t>
  </si>
  <si>
    <t>Nagykockázat-vállalások</t>
  </si>
  <si>
    <t>Működési kockázat</t>
  </si>
  <si>
    <t>EU 23a</t>
  </si>
  <si>
    <t>ebből alapmutató-módszer</t>
  </si>
  <si>
    <t>EU 23b</t>
  </si>
  <si>
    <t>EU 23c</t>
  </si>
  <si>
    <t>ebből fejlett mérési módszer</t>
  </si>
  <si>
    <t>A levonási küszöbök alatti összegek (amelyekre 250 %-os kockázati súly vonatkozik)</t>
  </si>
  <si>
    <t>Összesen</t>
  </si>
  <si>
    <t>CRR 447. cikk - EU KM1 tábla
millió HUF</t>
  </si>
  <si>
    <t>Rendelkezésre álló szavatolótőke (összegek)</t>
  </si>
  <si>
    <t>Elsődleges alapvető tőke (CET1)</t>
  </si>
  <si>
    <t>Alapvető tőke (T1)</t>
  </si>
  <si>
    <t>Tőke összesen</t>
  </si>
  <si>
    <t>Kockázattal súlyozott kitettségértékek</t>
  </si>
  <si>
    <t>Teljes kockázati kitettségérték</t>
  </si>
  <si>
    <t>Tőkemegfelelési mutatók (a kockázattal súlyozott kitettségérték százalékában)</t>
  </si>
  <si>
    <t>Elsődleges alapvető tőkemegfelelési mutató (%)</t>
  </si>
  <si>
    <t>Alapvetőtőke-megfelelési mutató (%)</t>
  </si>
  <si>
    <t>Teljestőke-megfelelési mutató (%)</t>
  </si>
  <si>
    <t>A túlzott tőkeáttétel kockázatától eltérő kockázatok kezelését célzó kiegészítő szavatolótőke-követelmény (a kockázattal súlyozott kitettségérték százalékában)</t>
  </si>
  <si>
    <t>EU 7a</t>
  </si>
  <si>
    <t>A túlzott tőkeáttétel kockázatától eltérő kockázatok kezelését célzó kiegészítő szavatolótőke-követelmény (%)</t>
  </si>
  <si>
    <t>EU 7b</t>
  </si>
  <si>
    <t>ebből: CET1 tőkekövetelmény-mutató (százalékpont)</t>
  </si>
  <si>
    <t>EU 7c</t>
  </si>
  <si>
    <t>ebből: T1 tőkekövetelmény-mutató (százalékpont)</t>
  </si>
  <si>
    <t>EU 7d</t>
  </si>
  <si>
    <t>Teljes SREP-tőkekövetelmény (%)</t>
  </si>
  <si>
    <t>Kombinált pufferkövetelmény és teljes tőkekövetelmény (a kockázattal súlyozott kitettségérték százalékában)</t>
  </si>
  <si>
    <t>Tőkefenntartási puffer (%)</t>
  </si>
  <si>
    <t>A tagállamok szintjén azonosított makroprudenciális vagy rendszerkockázatokra képzett tőkefenntartási puffer</t>
  </si>
  <si>
    <t>Intézményspecifikus anticiklikus tőkepuffer (%)</t>
  </si>
  <si>
    <t>EU 9a</t>
  </si>
  <si>
    <t>Rendszerkockázati tőkepuffer (%)</t>
  </si>
  <si>
    <t>Globálisan rendszerszinten jelentős intézményekre vonatkozó tőkepuffer (%)</t>
  </si>
  <si>
    <t>EU 10a</t>
  </si>
  <si>
    <t>Egyéb rendszerszinten jelentős intézményekre vonatkozó tőkepuffer (%)</t>
  </si>
  <si>
    <t>Kombinált pufferkövetelmény (%)</t>
  </si>
  <si>
    <t>EU 11a</t>
  </si>
  <si>
    <t>Teljes tőkekövetelmény (%)</t>
  </si>
  <si>
    <t>CET1 a teljes SREP-tőkekövetelmény teljesítése után (%)</t>
  </si>
  <si>
    <t>Teljes kitettségi mérték</t>
  </si>
  <si>
    <t>Tőkeáttételi mutató (%)</t>
  </si>
  <si>
    <t>A túlzott tőkeáttétel kockázatának kezelését célzó kiegészítő szavatolótőke-követelmény (a teljes kitettségi mérték százalékában)</t>
  </si>
  <si>
    <t>EU 14a</t>
  </si>
  <si>
    <t>A túlzott tőkeáttétel kockázatának kezelését célzó kiegészítő szavatolótőke-követelmény (%)</t>
  </si>
  <si>
    <t>EU 14b</t>
  </si>
  <si>
    <t>Ebből: CET1 tőkekövetelmény-mutató (százalékpont)</t>
  </si>
  <si>
    <t>EU 14c</t>
  </si>
  <si>
    <t>Teljes SREP tőkeáttételimutató-követelmény (%)</t>
  </si>
  <si>
    <t>Tőkeáttételi mutató és együttes tőkeáttételimutató-követelmény (a teljes kitettségi mérték százalékában)</t>
  </si>
  <si>
    <t>EU 14d</t>
  </si>
  <si>
    <t>A tőkeáttételi mutatóra vonatkozó pufferkövetelmény (%)</t>
  </si>
  <si>
    <t>EU 14e</t>
  </si>
  <si>
    <t>Együttes tőkeáttételimutató-követelmény (%)</t>
  </si>
  <si>
    <t>Likviditásfedezeti ráta</t>
  </si>
  <si>
    <t>Magas minőségű likvid eszközök (HQLA) összesen (súlyozott érték – átlag)</t>
  </si>
  <si>
    <t>EU 16a</t>
  </si>
  <si>
    <t>Készpénzkiáramlások – Teljes súlyozott érték</t>
  </si>
  <si>
    <t>EU 16b</t>
  </si>
  <si>
    <t>Készpénzbeáramlások – Teljes súlyozott érték</t>
  </si>
  <si>
    <t>Nettó készpénzkiáramlások összesen (korrigált érték)</t>
  </si>
  <si>
    <t>Likviditásfedezeti ráta (%)</t>
  </si>
  <si>
    <t>Rendelkezésre álló stabil források összesen</t>
  </si>
  <si>
    <t>Előírt stabil források összesen</t>
  </si>
  <si>
    <t>Nettó stabil forrásellátottsági ráta (%)</t>
  </si>
  <si>
    <t>Tartalomjegyzék</t>
  </si>
  <si>
    <t>CRR 450. cikk (1) bekezdés h) pont i–ii. alpont - EU REM1 tábla
millió HUF</t>
  </si>
  <si>
    <t>Vezető testület, felügyeleti funkció</t>
  </si>
  <si>
    <t>Vezető testület, irányító funkció</t>
  </si>
  <si>
    <t>Egyéb felső vezetés</t>
  </si>
  <si>
    <t>Egyéb azonosított munkavállalók</t>
  </si>
  <si>
    <t>Rögzített javadalmazás</t>
  </si>
  <si>
    <t>Azonosított munkavállalók száma</t>
  </si>
  <si>
    <t>Teljes rögzített javadalmazás</t>
  </si>
  <si>
    <t>Ebből: készpénzalapú</t>
  </si>
  <si>
    <t>(Az EU-ban nem alkalmazandó)</t>
  </si>
  <si>
    <t>EU-4a</t>
  </si>
  <si>
    <t>Ebből: részvények vagy azokkal egyenértékű tulajdoni részesedések</t>
  </si>
  <si>
    <t>Ebből: részvényhez kapcsolt eszközök vagy azokkal egyenértékű készpénz-helyettesítő fizetési eszközök</t>
  </si>
  <si>
    <t>EU-5x</t>
  </si>
  <si>
    <t>Ebből: egyéb eszközök</t>
  </si>
  <si>
    <t>Ebből: egyéb formák</t>
  </si>
  <si>
    <t>Változó javadalmazás</t>
  </si>
  <si>
    <t>Teljes változó javadalmazás</t>
  </si>
  <si>
    <t>Ebből: halasztott</t>
  </si>
  <si>
    <t>EU-13a</t>
  </si>
  <si>
    <t>EU-14a</t>
  </si>
  <si>
    <t>EU-13b</t>
  </si>
  <si>
    <t>EU-14b</t>
  </si>
  <si>
    <t>EU-14x</t>
  </si>
  <si>
    <t>EU-14y</t>
  </si>
  <si>
    <t>Teljes javadalmazás (2 + 10)</t>
  </si>
  <si>
    <t>CRR 450. cikk (1) bekezdés h) pont v–vii. pont - EU REM2 tábla
millió HUF</t>
  </si>
  <si>
    <t>Megítélt garantált változó javadalmazás</t>
  </si>
  <si>
    <t>Megítélt garantált változó javadalmazás – Azonosított munkavállalók száma</t>
  </si>
  <si>
    <t>Megítélt garantált változó javadalmazás – Teljes összeg</t>
  </si>
  <si>
    <t>Ebből az üzleti év során kifizetett megítélt garantált változó javadalmazás, amelyet nem vesznek figyelembe a teljesítményjavadalmazás felső korlátjában</t>
  </si>
  <si>
    <t>Korábbi időszakokban megítélt, az üzleti év során kifizetett végkielégítések</t>
  </si>
  <si>
    <t>Korábbi időszakokban megítélt, az üzleti év során kifizetett végkielégítések – Azonosított munkavállalók száma</t>
  </si>
  <si>
    <t>Korábbi időszakokban megítélt, az üzleti év során kifizetett végkielégítések – Teljes összeg</t>
  </si>
  <si>
    <t>Az üzleti év során megítélt végkielégítések</t>
  </si>
  <si>
    <t>Az üzleti év során megítélt végkielégítések – Azonosított munkavállalók száma</t>
  </si>
  <si>
    <t>Az üzleti év során megítélt végkielégítések – Teljes összeg</t>
  </si>
  <si>
    <t>Ebből az üzleti év során kifizetett</t>
  </si>
  <si>
    <t>Ebből halasztott</t>
  </si>
  <si>
    <t>Ebből az üzleti év során kifizetett végkielégítések, amelyeket nem vesznek figyelembe a teljesítményjavadalmazás felső korlátjában</t>
  </si>
  <si>
    <t>Ebből az egy fő részére megítélt legmagasabb kifizetés</t>
  </si>
  <si>
    <t>CRR 450. cikk (1) bekezdés h) pont iii–iv. pont - EU REM3 tábla
millió HUF</t>
  </si>
  <si>
    <t>Halasztott és visszatartott javadalmazás</t>
  </si>
  <si>
    <t>Korábbi teljesítési időszakokra megítélt halasztott javadalmazás teljes összege</t>
  </si>
  <si>
    <t>Ebből az adott üzleti évben kifizetendővé váló</t>
  </si>
  <si>
    <t>Ebből a következő üzleti években kifizetendővé váló</t>
  </si>
  <si>
    <t>Az üzleti év során kifizetendővé váló halasztott javadalmazás teljesítményen alapuló kiigazításának összege az adott üzleti évben</t>
  </si>
  <si>
    <t>A jövőbeli teljesítési évek során kifizetendővé váló halasztott javadalmazás teljesítményen alapuló kiigazításának összege az adott üzleti évben</t>
  </si>
  <si>
    <t>Az üzleti év során utólagos implicit kiigazítások miatt végrehajtott kiigazítások teljes összege (azaz a halasztott javadalmazás értékének változása az instrumentumok árának változása miatt)</t>
  </si>
  <si>
    <t>Az üzleti év előtt megítélt, az adott üzleti évben ténylegesen kifizetett halasztott javadalmazás teljes összege</t>
  </si>
  <si>
    <t>Korábbi teljesítési időszakra megítélt, kifizetendővé vált, de visszatartási időszak hatálya alá tartozó halasztott javadalmazás teljes összege</t>
  </si>
  <si>
    <t>Készpénzalapú</t>
  </si>
  <si>
    <t>Részvények vagy azokkal egyenértékű tulajdoni részesedések</t>
  </si>
  <si>
    <t>Részvényhez kapcsolt eszközök vagy azokkal egyenértékű készpénz-helyettesítő fizetési eszközök</t>
  </si>
  <si>
    <t>Egyéb eszközök</t>
  </si>
  <si>
    <t>Egyéb formák</t>
  </si>
  <si>
    <t>Teljes összeg</t>
  </si>
  <si>
    <t>CRR 450. cikk (1) bekezdés i) pont - EU REM4 tábla
millió HUF</t>
  </si>
  <si>
    <t>A CRR 450. cikkének i) pontja szerinti, magas keresettel rendelkező azonosított munkavállalók</t>
  </si>
  <si>
    <t>1 000 000 EUR – kevesebb mint 1 500 000 EUR</t>
  </si>
  <si>
    <t>1 500 000 EUR – kevesebb mint 2 000 000 EUR</t>
  </si>
  <si>
    <t>2 000 000 EUR – kevesebb mint 2 500 000 EUR</t>
  </si>
  <si>
    <t>2 500 000 EUR – kevesebb mint 3 000 000 EUR</t>
  </si>
  <si>
    <t>3 000 000 EUR – kevesebb mint 3 500 000 EUR</t>
  </si>
  <si>
    <t>3 500 000 EUR – kevesebb mint 4 000 000 EUR</t>
  </si>
  <si>
    <t>4 000 000 EUR – kevesebb mint 4 500 000 EUR</t>
  </si>
  <si>
    <t>4 500 000 EUR – kevesebb mint 5 000 000 EUR</t>
  </si>
  <si>
    <t>5 000 000 EUR – kevesebb mint 6 000 000 EUR</t>
  </si>
  <si>
    <t>6 000 000 EUR – kevesebb mint 7 000 000 EUR</t>
  </si>
  <si>
    <t>7 000 000 EUR – kevesebb mint 8 000 000 EUR</t>
  </si>
  <si>
    <t>CRR 450. cikk (1) bekezdés g) pont - EU REM5 tábla
millió HUF</t>
  </si>
  <si>
    <t>Vezető testület javadalmazása</t>
  </si>
  <si>
    <t>Tevékenységi területek</t>
  </si>
  <si>
    <t>Vezető testület összesen</t>
  </si>
  <si>
    <t>Befektetési banki tevékenység</t>
  </si>
  <si>
    <t>Lakossági banki tevékenység</t>
  </si>
  <si>
    <t>Vagyonkezelés</t>
  </si>
  <si>
    <t>Vállalati funkciók</t>
  </si>
  <si>
    <t>Független belsőkontroll-funkciók</t>
  </si>
  <si>
    <t>Minden egyéb</t>
  </si>
  <si>
    <t>Azonosított munkavállalók teljes száma</t>
  </si>
  <si>
    <t>Ebből: vezető testületi tagok</t>
  </si>
  <si>
    <t>Ebből: egyéb felső vezetés</t>
  </si>
  <si>
    <t>Ebből: egyéb azonosított munkavállalók</t>
  </si>
  <si>
    <t>Azonosított munkavállalók teljes javadalmazása</t>
  </si>
  <si>
    <t>Ebből: változó javadalmazás</t>
  </si>
  <si>
    <t>Ebből: rögzített javadalmazás</t>
  </si>
  <si>
    <t>Hitelkockázat</t>
  </si>
  <si>
    <t>EU CR1</t>
  </si>
  <si>
    <t>Teljesítő (performing) és nemteljesítő (non-performing) kitettségek és kapcsolódó céltartalékok</t>
  </si>
  <si>
    <t>EU CQ3</t>
  </si>
  <si>
    <t>Átstrukturált kitettségek hitelminősége</t>
  </si>
  <si>
    <t>EU CQ7</t>
  </si>
  <si>
    <t>Birtokbavétellel és végrehajtással megszerzett biztosítékok</t>
  </si>
  <si>
    <t>Teljesítő és nemteljesítő kitettségek és kapcsolódó céltartalékok</t>
  </si>
  <si>
    <t>Bruttó könyv szerinti érték / névérték</t>
  </si>
  <si>
    <t>Halmozott értékvesztés, a hitelkockázat-változásból származó negatív valósérték-változás halmozott összege és céltartalékok</t>
  </si>
  <si>
    <t>Halmozott részleges leírások összege</t>
  </si>
  <si>
    <t>Kapott biztosítékok és kapott pénzügyi garanciák</t>
  </si>
  <si>
    <t>Teljesítő kitettségek</t>
  </si>
  <si>
    <t>Nemteljesítő kitettségek</t>
  </si>
  <si>
    <t>Teljesítő kitettségek – halmozott értékvesztés és céltartalékok</t>
  </si>
  <si>
    <t>Nemteljesítő kitettségek – halmozott értékvesztés, a hitelkockázat-változásból származó negatív valósérték-változás halmozott összege és céltartalékok</t>
  </si>
  <si>
    <t>a teljesítő kitettségek után</t>
  </si>
  <si>
    <t>a nemteljesítő kitettségek után</t>
  </si>
  <si>
    <t>ebből 1. szakasz</t>
  </si>
  <si>
    <t>ebből 2. szakasz</t>
  </si>
  <si>
    <t>ebből 3. szakasz</t>
  </si>
  <si>
    <t>Számlakövetelések központi bankokkal szemben és egyéb látra szóló betétek</t>
  </si>
  <si>
    <t>Hitelek és előlegek</t>
  </si>
  <si>
    <t>Központi bankok</t>
  </si>
  <si>
    <t>Államháztartások</t>
  </si>
  <si>
    <t>Hitelintézetek</t>
  </si>
  <si>
    <t>Egyéb pénzügyi vállalatok</t>
  </si>
  <si>
    <t>Nem pénzügyi vállalatok</t>
  </si>
  <si>
    <t>ebből: kkv-k</t>
  </si>
  <si>
    <t>Háztartások</t>
  </si>
  <si>
    <t>Hitelviszonyt megtestesítő értékpapírok</t>
  </si>
  <si>
    <t>Mérlegen kívüli kitettségek</t>
  </si>
  <si>
    <t>Teljesítő és nemteljesítő kitettségek hitelminősége a késedelmes napok szerinti bontásban</t>
  </si>
  <si>
    <t>CRR 442. cikk d) pont - EU CQ3 tábla
millió HUF</t>
  </si>
  <si>
    <t>Nincs késedelem vagy a késedelem 
≤ 30 nap</t>
  </si>
  <si>
    <t>A késedelem 
&gt; 30 nap ≤ 90 nap</t>
  </si>
  <si>
    <t>Nem valószínű, hogy fizet – nem késedelmes vagy a késedelem ≤ 90 nap</t>
  </si>
  <si>
    <t>A késedelem 
&gt; 90 nap ≤ 180 nap</t>
  </si>
  <si>
    <t>A késedelem 
&gt; 180 nap ≤ 1 év</t>
  </si>
  <si>
    <t>A késedelem 
&gt; 1 év ≤ 2 év</t>
  </si>
  <si>
    <t>A késedelem 
&gt; 2 év ≤ 5 év</t>
  </si>
  <si>
    <t>A késedelem 
&gt; 5 év ≤ 7 év</t>
  </si>
  <si>
    <t>A késedelem &gt; 7 év</t>
  </si>
  <si>
    <t>Ebből: nemteljesítő (defaulted)</t>
  </si>
  <si>
    <t>Átstrukturált kitettségek bruttó könyv szerinti értéke / névértéke</t>
  </si>
  <si>
    <t>Halmozott értékvesztés, a hitelkockázat- változásból származó negatív valósérték- változás halmozott összege és céltartalékok</t>
  </si>
  <si>
    <t>Átstrukturált kitettségek fedezetéül kapott biztosítékok és pénzügyi garanciák</t>
  </si>
  <si>
    <t>Átstrukturált teljesítő</t>
  </si>
  <si>
    <t>Átstrukturált nemteljesítő</t>
  </si>
  <si>
    <t>Átstrukturált teljesítő kitettségek esetében</t>
  </si>
  <si>
    <t>Átstrukturált nemteljesítő kitettségek esetében</t>
  </si>
  <si>
    <t>Ebből: átstrukturált nemteljesítő kitettségek fedezetéül kapott biztosítékok és pénzügyi garanciák</t>
  </si>
  <si>
    <t>Ebből: értékvesztett</t>
  </si>
  <si>
    <t>Adott hitelnyújtási elkötelezettségek</t>
  </si>
  <si>
    <t>Kezdeti megjelenítéskori érték</t>
  </si>
  <si>
    <t>Negatív változások halmozott összege</t>
  </si>
  <si>
    <t>Ingatlanok, gépek és berendezések (PP&amp;E)</t>
  </si>
  <si>
    <t>Ingatlanok, gépek és berendezések (PP&amp;E)” besorolású biztosítéktól eltérő</t>
  </si>
  <si>
    <t>Lakóingatlan</t>
  </si>
  <si>
    <t>Kereskedelmi ingatlan</t>
  </si>
  <si>
    <t>Ingó vagyontárgyak (gépjármű, hajó stb)</t>
  </si>
  <si>
    <t>Tulajdoni részesedést és hitelviszonyt megtestesítő instrumentumok</t>
  </si>
  <si>
    <t>Egyéb biztosítékok</t>
  </si>
  <si>
    <t>EU CQ1</t>
  </si>
  <si>
    <t>CRR 442. cikk c) és e) pontja - EU CR1 tábla
millió HUF</t>
  </si>
  <si>
    <t>CRR 442. cikk c) pontja - EU CQ1 tábla
millió HUF</t>
  </si>
  <si>
    <t>CRR 442. cikk c) pontja - EU CQ7 tábla
millió HUF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</si>
</sst>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40E]yyyy/\ mmmm\ d\.;@"/>
    <numFmt numFmtId="165" formatCode="0.0%"/>
    <numFmt numFmtId="166" formatCode="_-* #,##0.00\ _F_t_-;\-* #,##0.00\ _F_t_-;_-* &quot;-&quot;??\ _F_t_-;_-@_-"/>
    <numFmt numFmtId="167" formatCode="_-* #,##0\ _F_t_-;\-* #,##0\ _F_t_-;_-* &quot;-&quot;??\ _F_t_-;_-@_-"/>
    <numFmt numFmtId="168" formatCode="#,##0.0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0"/>
      <color rgb="FF213768"/>
      <name val="Arial"/>
      <family val="2"/>
      <charset val="238"/>
    </font>
    <font>
      <sz val="10"/>
      <color rgb="FF213768"/>
      <name val="Arial"/>
      <family val="2"/>
      <charset val="238"/>
    </font>
    <font>
      <b/>
      <sz val="12"/>
      <color rgb="FF213768"/>
      <name val="Arial"/>
      <family val="2"/>
      <charset val="238"/>
    </font>
    <font>
      <b/>
      <sz val="10"/>
      <color rgb="FF213768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rgb="FF002060"/>
      <name val="Arial"/>
      <family val="2"/>
      <charset val="238"/>
    </font>
    <font>
      <sz val="11"/>
      <color theme="1"/>
      <name val="Calibri"/>
      <family val="2"/>
      <scheme val="minor"/>
    </font>
    <font>
      <b/>
      <sz val="7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0"/>
      <color rgb="FF002060"/>
      <name val="Arial"/>
      <family val="2"/>
      <charset val="238"/>
    </font>
    <font>
      <sz val="11"/>
      <color theme="1"/>
      <name val="Calibri"/>
      <family val="2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0"/>
      <color theme="0"/>
      <name val="Arial"/>
      <family val="2"/>
      <charset val="238"/>
    </font>
    <font>
      <b/>
      <sz val="11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sz val="11"/>
      <color rgb="FF002060"/>
      <name val="Arial"/>
      <family val="2"/>
      <charset val="238"/>
    </font>
    <font>
      <sz val="11"/>
      <color rgb="FF00206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7"/>
      <color theme="0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1376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403CA5"/>
        <bgColor indexed="64"/>
      </patternFill>
    </fill>
    <fill>
      <patternFill patternType="solid">
        <fgColor rgb="FF695FFF"/>
        <bgColor indexed="64"/>
      </patternFill>
    </fill>
  </fills>
  <borders count="56">
    <border>
      <left/>
      <right/>
      <top/>
      <bottom/>
      <diagonal/>
    </border>
    <border>
      <left/>
      <right/>
      <top style="medium">
        <color rgb="FF213768"/>
      </top>
      <bottom/>
      <diagonal/>
    </border>
    <border>
      <left/>
      <right/>
      <top/>
      <bottom style="medium">
        <color rgb="FF21376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5" tint="0.39994506668294322"/>
      </bottom>
      <diagonal/>
    </border>
    <border>
      <left/>
      <right/>
      <top style="thin">
        <color rgb="FFC00000"/>
      </top>
      <bottom style="double">
        <color rgb="FFC00000"/>
      </bottom>
      <diagonal/>
    </border>
    <border>
      <left/>
      <right style="medium">
        <color theme="8" tint="0.39991454817346722"/>
      </right>
      <top/>
      <bottom/>
      <diagonal/>
    </border>
    <border>
      <left style="medium">
        <color theme="8" tint="0.39991454817346722"/>
      </left>
      <right style="medium">
        <color theme="8" tint="0.39991454817346722"/>
      </right>
      <top/>
      <bottom/>
      <diagonal/>
    </border>
    <border>
      <left/>
      <right style="medium">
        <color theme="3" tint="0.79998168889431442"/>
      </right>
      <top/>
      <bottom/>
      <diagonal/>
    </border>
    <border>
      <left/>
      <right/>
      <top/>
      <bottom style="medium">
        <color theme="5" tint="0.39991454817346722"/>
      </bottom>
      <diagonal/>
    </border>
    <border>
      <left/>
      <right/>
      <top style="medium">
        <color rgb="FF695FFF"/>
      </top>
      <bottom style="medium">
        <color rgb="FF695FFF"/>
      </bottom>
      <diagonal/>
    </border>
    <border>
      <left/>
      <right/>
      <top/>
      <bottom style="medium">
        <color rgb="FF695FFF"/>
      </bottom>
      <diagonal/>
    </border>
    <border>
      <left style="medium">
        <color rgb="FF5ABCC4"/>
      </left>
      <right style="medium">
        <color rgb="FF5ABCC4"/>
      </right>
      <top/>
      <bottom/>
      <diagonal/>
    </border>
    <border>
      <left style="medium">
        <color rgb="FFC3BFFF"/>
      </left>
      <right style="medium">
        <color rgb="FF5ABCC4"/>
      </right>
      <top style="medium">
        <color rgb="FFC3BFFF"/>
      </top>
      <bottom/>
      <diagonal/>
    </border>
    <border>
      <left style="medium">
        <color rgb="FFC3BFFF"/>
      </left>
      <right style="medium">
        <color rgb="FF5ABCC4"/>
      </right>
      <top/>
      <bottom/>
      <diagonal/>
    </border>
    <border>
      <left style="medium">
        <color rgb="FFC3BFFF"/>
      </left>
      <right style="medium">
        <color rgb="FFC3BFFF"/>
      </right>
      <top/>
      <bottom style="medium">
        <color rgb="FFC3BFFF"/>
      </bottom>
      <diagonal/>
    </border>
    <border>
      <left style="medium">
        <color rgb="FFC3BFFF"/>
      </left>
      <right style="medium">
        <color rgb="FFC3BFFF"/>
      </right>
      <top style="medium">
        <color rgb="FFC3BFFF"/>
      </top>
      <bottom style="medium">
        <color rgb="FFC3BFFF"/>
      </bottom>
      <diagonal/>
    </border>
    <border>
      <left style="medium">
        <color rgb="FF5ABCC4"/>
      </left>
      <right style="medium">
        <color rgb="FF5ABCC4"/>
      </right>
      <top style="medium">
        <color rgb="FFC3BFFF"/>
      </top>
      <bottom/>
      <diagonal/>
    </border>
    <border>
      <left style="medium">
        <color rgb="FF5ABCC4"/>
      </left>
      <right style="medium">
        <color rgb="FFC3BFFF"/>
      </right>
      <top style="medium">
        <color rgb="FFC3BFFF"/>
      </top>
      <bottom/>
      <diagonal/>
    </border>
    <border>
      <left style="medium">
        <color rgb="FF5ABCC4"/>
      </left>
      <right style="medium">
        <color rgb="FFC3BFFF"/>
      </right>
      <top/>
      <bottom/>
      <diagonal/>
    </border>
    <border>
      <left style="medium">
        <color rgb="FFC3BFFF"/>
      </left>
      <right style="medium">
        <color rgb="FF5ABCC4"/>
      </right>
      <top/>
      <bottom style="medium">
        <color rgb="FFC3BFFF"/>
      </bottom>
      <diagonal/>
    </border>
    <border>
      <left style="medium">
        <color rgb="FF5ABCC4"/>
      </left>
      <right style="medium">
        <color rgb="FF5ABCC4"/>
      </right>
      <top/>
      <bottom style="medium">
        <color rgb="FFC3BFFF"/>
      </bottom>
      <diagonal/>
    </border>
    <border>
      <left style="medium">
        <color rgb="FF5ABCC4"/>
      </left>
      <right style="medium">
        <color rgb="FFC3BFFF"/>
      </right>
      <top/>
      <bottom style="medium">
        <color rgb="FFC3BFFF"/>
      </bottom>
      <diagonal/>
    </border>
    <border>
      <left/>
      <right style="medium">
        <color rgb="FFC3BFFF"/>
      </right>
      <top/>
      <bottom style="medium">
        <color rgb="FF5ABCC4"/>
      </bottom>
      <diagonal/>
    </border>
    <border>
      <left/>
      <right style="medium">
        <color rgb="FFC3BFFF"/>
      </right>
      <top style="medium">
        <color rgb="FF5ABCC4"/>
      </top>
      <bottom style="medium">
        <color rgb="FF5ABCC4"/>
      </bottom>
      <diagonal/>
    </border>
    <border>
      <left/>
      <right style="medium">
        <color rgb="FFC3BFFF"/>
      </right>
      <top style="medium">
        <color rgb="FF5ABCC4"/>
      </top>
      <bottom style="medium">
        <color rgb="FFC3BFFF"/>
      </bottom>
      <diagonal/>
    </border>
    <border>
      <left style="medium">
        <color rgb="FFC3BFFF"/>
      </left>
      <right/>
      <top/>
      <bottom style="medium">
        <color rgb="FFC3BFFF"/>
      </bottom>
      <diagonal/>
    </border>
    <border>
      <left style="medium">
        <color rgb="FFC3BFFF"/>
      </left>
      <right style="medium">
        <color rgb="FFC3BFFF"/>
      </right>
      <top style="medium">
        <color rgb="FFC3BFFF"/>
      </top>
      <bottom style="medium">
        <color rgb="FF5ABCC4"/>
      </bottom>
      <diagonal/>
    </border>
    <border>
      <left style="medium">
        <color rgb="FFC3BFFF"/>
      </left>
      <right/>
      <top style="medium">
        <color rgb="FFC3BFFF"/>
      </top>
      <bottom style="medium">
        <color rgb="FF5ABCC4"/>
      </bottom>
      <diagonal/>
    </border>
    <border>
      <left style="medium">
        <color rgb="FFC3BFFF"/>
      </left>
      <right style="medium">
        <color rgb="FFC3BFFF"/>
      </right>
      <top style="medium">
        <color rgb="FF5ABCC4"/>
      </top>
      <bottom style="medium">
        <color rgb="FFC3BFFF"/>
      </bottom>
      <diagonal/>
    </border>
    <border>
      <left style="medium">
        <color rgb="FFC3BFFF"/>
      </left>
      <right/>
      <top style="medium">
        <color rgb="FF5ABCC4"/>
      </top>
      <bottom style="medium">
        <color rgb="FFC3BFFF"/>
      </bottom>
      <diagonal/>
    </border>
    <border>
      <left/>
      <right style="medium">
        <color rgb="FF5ABCC4"/>
      </right>
      <top style="medium">
        <color rgb="FFC3BFFF"/>
      </top>
      <bottom/>
      <diagonal/>
    </border>
    <border>
      <left style="medium">
        <color rgb="FFC3BFFF"/>
      </left>
      <right/>
      <top style="medium">
        <color rgb="FF5ABCC4"/>
      </top>
      <bottom style="medium">
        <color rgb="FF5ABCC4"/>
      </bottom>
      <diagonal/>
    </border>
    <border>
      <left/>
      <right/>
      <top style="medium">
        <color rgb="FF695FFF"/>
      </top>
      <bottom style="medium">
        <color rgb="FFC3BFFF"/>
      </bottom>
      <diagonal/>
    </border>
    <border>
      <left/>
      <right/>
      <top style="medium">
        <color rgb="FFC3BFFF"/>
      </top>
      <bottom style="medium">
        <color rgb="FF695FFF"/>
      </bottom>
      <diagonal/>
    </border>
    <border>
      <left/>
      <right/>
      <top/>
      <bottom style="medium">
        <color rgb="FFC3BFFF"/>
      </bottom>
      <diagonal/>
    </border>
    <border>
      <left/>
      <right/>
      <top style="medium">
        <color rgb="FFC3BFFF"/>
      </top>
      <bottom/>
      <diagonal/>
    </border>
    <border>
      <left style="medium">
        <color rgb="FFC3BFFF"/>
      </left>
      <right/>
      <top style="medium">
        <color rgb="FFC3BFFF"/>
      </top>
      <bottom/>
      <diagonal/>
    </border>
    <border>
      <left/>
      <right style="medium">
        <color rgb="FFC3BFFF"/>
      </right>
      <top style="medium">
        <color rgb="FFC3BFFF"/>
      </top>
      <bottom/>
      <diagonal/>
    </border>
    <border>
      <left style="medium">
        <color rgb="FFC3BFFF"/>
      </left>
      <right/>
      <top/>
      <bottom/>
      <diagonal/>
    </border>
    <border>
      <left style="medium">
        <color theme="3" tint="0.79998168889431442"/>
      </left>
      <right style="medium">
        <color rgb="FFC3BFFF"/>
      </right>
      <top/>
      <bottom/>
      <diagonal/>
    </border>
    <border>
      <left/>
      <right/>
      <top style="medium">
        <color theme="5" tint="0.39991454817346722"/>
      </top>
      <bottom style="medium">
        <color rgb="FFC3BFFF"/>
      </bottom>
      <diagonal/>
    </border>
    <border>
      <left style="medium">
        <color rgb="FFC3BFFF"/>
      </left>
      <right style="medium">
        <color theme="3" tint="0.79998168889431442"/>
      </right>
      <top/>
      <bottom/>
      <diagonal/>
    </border>
    <border>
      <left style="medium">
        <color theme="3" tint="0.79998168889431442"/>
      </left>
      <right style="medium">
        <color theme="3" tint="0.79998168889431442"/>
      </right>
      <top/>
      <bottom/>
      <diagonal/>
    </border>
    <border>
      <left style="medium">
        <color theme="8" tint="0.39991454817346722"/>
      </left>
      <right style="medium">
        <color theme="8" tint="0.39991454817346722"/>
      </right>
      <top/>
      <bottom style="medium">
        <color rgb="FFC3BFFF"/>
      </bottom>
      <diagonal/>
    </border>
    <border>
      <left style="medium">
        <color rgb="FFC3BFFF"/>
      </left>
      <right style="medium">
        <color rgb="FFC3BFFF"/>
      </right>
      <top style="medium">
        <color rgb="FFC3BFFF"/>
      </top>
      <bottom style="medium">
        <color theme="5" tint="0.39991454817346722"/>
      </bottom>
      <diagonal/>
    </border>
    <border>
      <left style="medium">
        <color rgb="FFC3BFFF"/>
      </left>
      <right style="medium">
        <color rgb="FFC3BFFF"/>
      </right>
      <top style="medium">
        <color theme="5" tint="0.39991454817346722"/>
      </top>
      <bottom style="medium">
        <color rgb="FFC3BFFF"/>
      </bottom>
      <diagonal/>
    </border>
    <border>
      <left style="medium">
        <color rgb="FFC3BFFF"/>
      </left>
      <right style="medium">
        <color theme="8" tint="0.39991454817346722"/>
      </right>
      <top/>
      <bottom style="medium">
        <color rgb="FFC3BFFF"/>
      </bottom>
      <diagonal/>
    </border>
    <border>
      <left style="medium">
        <color theme="8" tint="0.39991454817346722"/>
      </left>
      <right style="medium">
        <color rgb="FFC3BFFF"/>
      </right>
      <top/>
      <bottom style="medium">
        <color rgb="FFC3BFFF"/>
      </bottom>
      <diagonal/>
    </border>
    <border>
      <left style="medium">
        <color rgb="FFC3BFFF"/>
      </left>
      <right style="medium">
        <color theme="8" tint="0.39991454817346722"/>
      </right>
      <top style="medium">
        <color rgb="FFC3BFFF"/>
      </top>
      <bottom/>
      <diagonal/>
    </border>
    <border>
      <left style="medium">
        <color theme="8" tint="0.39991454817346722"/>
      </left>
      <right style="medium">
        <color theme="8" tint="0.39991454817346722"/>
      </right>
      <top style="medium">
        <color rgb="FFC3BFFF"/>
      </top>
      <bottom/>
      <diagonal/>
    </border>
    <border>
      <left style="medium">
        <color theme="8" tint="0.39991454817346722"/>
      </left>
      <right style="medium">
        <color rgb="FFC3BFFF"/>
      </right>
      <top/>
      <bottom/>
      <diagonal/>
    </border>
    <border>
      <left style="medium">
        <color theme="8" tint="0.39991454817346722"/>
      </left>
      <right style="medium">
        <color rgb="FFC3BFFF"/>
      </right>
      <top style="medium">
        <color rgb="FFC3BFFF"/>
      </top>
      <bottom/>
      <diagonal/>
    </border>
    <border>
      <left/>
      <right/>
      <top style="medium">
        <color rgb="FFC3BFFF"/>
      </top>
      <bottom style="medium">
        <color rgb="FFC3BFFF"/>
      </bottom>
      <diagonal/>
    </border>
    <border>
      <left/>
      <right/>
      <top style="medium">
        <color rgb="FFC3BFFF"/>
      </top>
      <bottom style="medium">
        <color rgb="FF5ABCC4"/>
      </bottom>
      <diagonal/>
    </border>
    <border>
      <left/>
      <right/>
      <top style="medium">
        <color rgb="FF5ABCC4"/>
      </top>
      <bottom style="medium">
        <color rgb="FFC3BFFF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/>
    <xf numFmtId="0" fontId="16" fillId="0" borderId="0"/>
    <xf numFmtId="0" fontId="2" fillId="0" borderId="3" applyNumberFormat="0" applyFill="0" applyAlignment="0" applyProtection="0"/>
    <xf numFmtId="0" fontId="1" fillId="5" borderId="0" applyNumberFormat="0" applyBorder="0" applyAlignment="0" applyProtection="0"/>
    <xf numFmtId="0" fontId="28" fillId="0" borderId="4" applyNumberFormat="0" applyFill="0" applyAlignment="0" applyProtection="0"/>
    <xf numFmtId="0" fontId="2" fillId="0" borderId="5" applyNumberFormat="0" applyFill="0" applyAlignment="0" applyProtection="0"/>
    <xf numFmtId="166" fontId="12" fillId="0" borderId="0" applyFont="0" applyFill="0" applyBorder="0" applyAlignment="0" applyProtection="0"/>
  </cellStyleXfs>
  <cellXfs count="351">
    <xf numFmtId="0" fontId="0" fillId="0" borderId="0" xfId="0"/>
    <xf numFmtId="0" fontId="4" fillId="0" borderId="0" xfId="2" applyFont="1" applyFill="1"/>
    <xf numFmtId="0" fontId="5" fillId="2" borderId="0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justify" vertical="top" wrapText="1"/>
    </xf>
    <xf numFmtId="0" fontId="7" fillId="2" borderId="0" xfId="0" applyFont="1" applyFill="1" applyBorder="1" applyAlignment="1">
      <alignment vertical="top" wrapText="1"/>
    </xf>
    <xf numFmtId="0" fontId="5" fillId="2" borderId="0" xfId="0" applyFont="1" applyFill="1" applyAlignment="1">
      <alignment vertical="top" wrapText="1"/>
    </xf>
    <xf numFmtId="0" fontId="5" fillId="0" borderId="0" xfId="0" applyFont="1" applyFill="1" applyAlignment="1">
      <alignment vertical="top" wrapText="1"/>
    </xf>
    <xf numFmtId="0" fontId="9" fillId="2" borderId="0" xfId="0" applyFont="1" applyFill="1" applyBorder="1" applyAlignment="1">
      <alignment horizontal="justify" vertical="top" wrapText="1"/>
    </xf>
    <xf numFmtId="0" fontId="15" fillId="2" borderId="0" xfId="3" applyFont="1" applyFill="1" applyAlignment="1">
      <alignment vertical="center" wrapText="1"/>
    </xf>
    <xf numFmtId="3" fontId="15" fillId="2" borderId="0" xfId="4" applyNumberFormat="1" applyFont="1" applyFill="1" applyAlignment="1">
      <alignment horizontal="right" vertical="center"/>
    </xf>
    <xf numFmtId="0" fontId="11" fillId="2" borderId="0" xfId="3" applyFont="1" applyFill="1" applyAlignment="1">
      <alignment horizontal="left" vertical="center" wrapText="1" indent="2"/>
    </xf>
    <xf numFmtId="3" fontId="11" fillId="2" borderId="0" xfId="4" applyNumberFormat="1" applyFont="1" applyFill="1" applyAlignment="1">
      <alignment horizontal="right" vertical="center"/>
    </xf>
    <xf numFmtId="3" fontId="11" fillId="4" borderId="0" xfId="4" applyNumberFormat="1" applyFont="1" applyFill="1" applyBorder="1" applyAlignment="1">
      <alignment horizontal="right" vertical="center"/>
    </xf>
    <xf numFmtId="3" fontId="11" fillId="2" borderId="0" xfId="3" applyNumberFormat="1" applyFont="1" applyFill="1" applyAlignment="1">
      <alignment horizontal="right" vertical="center"/>
    </xf>
    <xf numFmtId="3" fontId="11" fillId="4" borderId="0" xfId="3" applyNumberFormat="1" applyFont="1" applyFill="1" applyBorder="1" applyAlignment="1">
      <alignment horizontal="right" vertical="center"/>
    </xf>
    <xf numFmtId="0" fontId="11" fillId="0" borderId="0" xfId="3" applyFont="1"/>
    <xf numFmtId="0" fontId="17" fillId="0" borderId="0" xfId="3" applyFont="1"/>
    <xf numFmtId="3" fontId="17" fillId="0" borderId="0" xfId="3" applyNumberFormat="1" applyFont="1"/>
    <xf numFmtId="0" fontId="18" fillId="0" borderId="0" xfId="3" applyFont="1"/>
    <xf numFmtId="0" fontId="19" fillId="0" borderId="0" xfId="3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indent="2"/>
    </xf>
    <xf numFmtId="3" fontId="5" fillId="2" borderId="0" xfId="0" applyNumberFormat="1" applyFont="1" applyFill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3" fontId="0" fillId="0" borderId="0" xfId="0" applyNumberFormat="1" applyAlignment="1">
      <alignment vertical="center"/>
    </xf>
    <xf numFmtId="0" fontId="5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left" vertical="center" wrapText="1" indent="2"/>
    </xf>
    <xf numFmtId="0" fontId="5" fillId="2" borderId="0" xfId="0" applyFont="1" applyFill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18" fillId="0" borderId="0" xfId="0" applyFont="1"/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justify" vertical="center" wrapText="1"/>
    </xf>
    <xf numFmtId="3" fontId="18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horizontal="left" vertical="center"/>
    </xf>
    <xf numFmtId="10" fontId="18" fillId="0" borderId="0" xfId="1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left" vertical="center"/>
    </xf>
    <xf numFmtId="10" fontId="18" fillId="0" borderId="0" xfId="1" applyNumberFormat="1" applyFont="1" applyFill="1" applyBorder="1" applyAlignment="1">
      <alignment horizontal="right" vertical="center"/>
    </xf>
    <xf numFmtId="0" fontId="22" fillId="0" borderId="0" xfId="2" applyFont="1" applyFill="1"/>
    <xf numFmtId="0" fontId="23" fillId="0" borderId="0" xfId="0" applyFont="1" applyAlignment="1">
      <alignment horizontal="left" vertical="center"/>
    </xf>
    <xf numFmtId="0" fontId="18" fillId="0" borderId="0" xfId="0" applyFont="1" applyFill="1"/>
    <xf numFmtId="3" fontId="18" fillId="0" borderId="0" xfId="0" applyNumberFormat="1" applyFont="1"/>
    <xf numFmtId="10" fontId="18" fillId="0" borderId="0" xfId="1" applyNumberFormat="1" applyFont="1"/>
    <xf numFmtId="0" fontId="18" fillId="0" borderId="0" xfId="0" applyFont="1" applyFill="1" applyAlignment="1">
      <alignment vertical="center"/>
    </xf>
    <xf numFmtId="10" fontId="18" fillId="0" borderId="0" xfId="0" applyNumberFormat="1" applyFont="1"/>
    <xf numFmtId="0" fontId="18" fillId="0" borderId="0" xfId="0" applyFont="1" applyFill="1" applyBorder="1"/>
    <xf numFmtId="0" fontId="18" fillId="0" borderId="0" xfId="0" applyFont="1" applyAlignment="1">
      <alignment horizontal="justify" vertical="center" wrapText="1"/>
    </xf>
    <xf numFmtId="3" fontId="18" fillId="0" borderId="0" xfId="0" applyNumberFormat="1" applyFont="1" applyFill="1" applyAlignment="1">
      <alignment vertical="center"/>
    </xf>
    <xf numFmtId="10" fontId="18" fillId="0" borderId="0" xfId="0" applyNumberFormat="1" applyFont="1" applyFill="1" applyAlignment="1">
      <alignment vertical="center"/>
    </xf>
    <xf numFmtId="0" fontId="19" fillId="0" borderId="0" xfId="0" applyFont="1" applyAlignment="1">
      <alignment horizontal="justify" vertical="center" wrapText="1"/>
    </xf>
    <xf numFmtId="10" fontId="18" fillId="0" borderId="0" xfId="0" applyNumberFormat="1" applyFont="1" applyAlignment="1">
      <alignment vertical="center"/>
    </xf>
    <xf numFmtId="0" fontId="21" fillId="0" borderId="0" xfId="0" applyFont="1" applyAlignment="1">
      <alignment horizontal="right" vertical="center"/>
    </xf>
    <xf numFmtId="3" fontId="18" fillId="0" borderId="0" xfId="0" applyNumberFormat="1" applyFont="1" applyAlignment="1">
      <alignment vertical="center"/>
    </xf>
    <xf numFmtId="3" fontId="19" fillId="0" borderId="0" xfId="3" applyNumberFormat="1" applyFont="1"/>
    <xf numFmtId="0" fontId="2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165" fontId="0" fillId="0" borderId="0" xfId="1" applyNumberFormat="1" applyFont="1"/>
    <xf numFmtId="0" fontId="18" fillId="0" borderId="0" xfId="3" applyFont="1" applyAlignment="1">
      <alignment wrapText="1"/>
    </xf>
    <xf numFmtId="0" fontId="18" fillId="0" borderId="0" xfId="3" applyFont="1" applyAlignment="1">
      <alignment horizontal="center"/>
    </xf>
    <xf numFmtId="0" fontId="18" fillId="0" borderId="0" xfId="3" applyFont="1" applyAlignment="1">
      <alignment vertical="center"/>
    </xf>
    <xf numFmtId="0" fontId="7" fillId="2" borderId="0" xfId="3" applyFont="1" applyFill="1" applyAlignment="1">
      <alignment horizontal="center" vertical="center"/>
    </xf>
    <xf numFmtId="0" fontId="7" fillId="2" borderId="0" xfId="3" applyFont="1" applyFill="1" applyAlignment="1">
      <alignment wrapText="1"/>
    </xf>
    <xf numFmtId="3" fontId="7" fillId="2" borderId="0" xfId="3" applyNumberFormat="1" applyFont="1" applyFill="1" applyAlignment="1">
      <alignment horizontal="right" vertical="center"/>
    </xf>
    <xf numFmtId="0" fontId="5" fillId="2" borderId="0" xfId="3" applyFont="1" applyFill="1" applyAlignment="1">
      <alignment horizontal="center" vertical="center"/>
    </xf>
    <xf numFmtId="0" fontId="5" fillId="2" borderId="0" xfId="3" applyFont="1" applyFill="1" applyAlignment="1">
      <alignment horizontal="left" vertical="center" wrapText="1" indent="2"/>
    </xf>
    <xf numFmtId="3" fontId="5" fillId="2" borderId="0" xfId="3" applyNumberFormat="1" applyFont="1" applyFill="1" applyAlignment="1">
      <alignment horizontal="right" vertical="center"/>
    </xf>
    <xf numFmtId="0" fontId="5" fillId="2" borderId="0" xfId="3" applyFont="1" applyFill="1" applyAlignment="1">
      <alignment horizontal="left" wrapText="1" indent="2"/>
    </xf>
    <xf numFmtId="0" fontId="5" fillId="2" borderId="0" xfId="3" applyFont="1" applyFill="1" applyAlignment="1">
      <alignment horizontal="left" wrapText="1" indent="4"/>
    </xf>
    <xf numFmtId="0" fontId="5" fillId="2" borderId="0" xfId="3" applyFont="1" applyFill="1" applyAlignment="1">
      <alignment horizontal="center"/>
    </xf>
    <xf numFmtId="0" fontId="25" fillId="0" borderId="0" xfId="3" applyFont="1"/>
    <xf numFmtId="0" fontId="25" fillId="0" borderId="0" xfId="3" applyFont="1" applyAlignment="1">
      <alignment wrapText="1"/>
    </xf>
    <xf numFmtId="3" fontId="25" fillId="0" borderId="0" xfId="3" applyNumberFormat="1" applyFont="1"/>
    <xf numFmtId="3" fontId="18" fillId="0" borderId="0" xfId="3" applyNumberFormat="1" applyFont="1"/>
    <xf numFmtId="0" fontId="11" fillId="2" borderId="0" xfId="3" applyFont="1" applyFill="1" applyAlignment="1">
      <alignment horizontal="center" vertical="center"/>
    </xf>
    <xf numFmtId="0" fontId="11" fillId="2" borderId="0" xfId="3" applyFont="1" applyFill="1" applyAlignment="1">
      <alignment wrapText="1"/>
    </xf>
    <xf numFmtId="0" fontId="11" fillId="2" borderId="0" xfId="3" applyFont="1" applyFill="1" applyAlignment="1">
      <alignment horizontal="left" wrapText="1" indent="2"/>
    </xf>
    <xf numFmtId="0" fontId="24" fillId="0" borderId="0" xfId="3" applyFont="1"/>
    <xf numFmtId="0" fontId="18" fillId="0" borderId="0" xfId="3" applyFont="1" applyAlignment="1">
      <alignment horizontal="center" vertical="center" wrapText="1"/>
    </xf>
    <xf numFmtId="0" fontId="11" fillId="2" borderId="0" xfId="3" applyFont="1" applyFill="1" applyAlignment="1">
      <alignment horizontal="justify" wrapText="1"/>
    </xf>
    <xf numFmtId="3" fontId="11" fillId="2" borderId="0" xfId="3" applyNumberFormat="1" applyFont="1" applyFill="1" applyAlignment="1">
      <alignment horizontal="right" vertical="center" wrapText="1"/>
    </xf>
    <xf numFmtId="3" fontId="18" fillId="0" borderId="0" xfId="3" applyNumberFormat="1" applyFont="1" applyAlignment="1">
      <alignment horizontal="right" vertical="center" wrapText="1"/>
    </xf>
    <xf numFmtId="0" fontId="5" fillId="2" borderId="0" xfId="3" applyFont="1" applyFill="1" applyAlignment="1">
      <alignment vertical="center"/>
    </xf>
    <xf numFmtId="3" fontId="5" fillId="2" borderId="0" xfId="4" applyNumberFormat="1" applyFont="1" applyFill="1" applyAlignment="1">
      <alignment horizontal="right" vertical="center"/>
    </xf>
    <xf numFmtId="0" fontId="11" fillId="2" borderId="0" xfId="3" applyFont="1" applyFill="1" applyAlignment="1">
      <alignment vertical="center" wrapText="1"/>
    </xf>
    <xf numFmtId="0" fontId="18" fillId="0" borderId="0" xfId="3" applyFont="1" applyAlignment="1">
      <alignment horizontal="right"/>
    </xf>
    <xf numFmtId="0" fontId="18" fillId="0" borderId="0" xfId="4" applyFont="1"/>
    <xf numFmtId="0" fontId="18" fillId="0" borderId="0" xfId="3" applyFont="1" applyAlignment="1">
      <alignment horizontal="justify" vertical="center" wrapText="1"/>
    </xf>
    <xf numFmtId="0" fontId="18" fillId="0" borderId="0" xfId="3" applyFont="1" applyAlignment="1">
      <alignment vertical="center" wrapText="1"/>
    </xf>
    <xf numFmtId="0" fontId="18" fillId="0" borderId="0" xfId="3" applyFont="1" applyAlignment="1">
      <alignment horizontal="justify" vertical="center"/>
    </xf>
    <xf numFmtId="0" fontId="11" fillId="2" borderId="0" xfId="3" applyFont="1" applyFill="1" applyAlignment="1">
      <alignment horizontal="center" vertical="center" wrapText="1"/>
    </xf>
    <xf numFmtId="3" fontId="11" fillId="4" borderId="0" xfId="3" applyNumberFormat="1" applyFont="1" applyFill="1" applyAlignment="1">
      <alignment horizontal="right" vertical="center" wrapText="1"/>
    </xf>
    <xf numFmtId="3" fontId="11" fillId="4" borderId="0" xfId="3" applyNumberFormat="1" applyFont="1" applyFill="1" applyAlignment="1">
      <alignment vertical="center"/>
    </xf>
    <xf numFmtId="0" fontId="18" fillId="0" borderId="0" xfId="3" applyFont="1" applyAlignment="1">
      <alignment horizontal="right" vertical="center" wrapText="1"/>
    </xf>
    <xf numFmtId="0" fontId="24" fillId="0" borderId="0" xfId="3" applyFont="1" applyAlignment="1">
      <alignment vertical="center"/>
    </xf>
    <xf numFmtId="0" fontId="11" fillId="0" borderId="0" xfId="3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3" fontId="5" fillId="6" borderId="0" xfId="0" applyNumberFormat="1" applyFont="1" applyFill="1" applyAlignment="1">
      <alignment vertical="center"/>
    </xf>
    <xf numFmtId="165" fontId="0" fillId="0" borderId="0" xfId="1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0" fillId="0" borderId="0" xfId="0" applyFont="1" applyFill="1"/>
    <xf numFmtId="0" fontId="11" fillId="2" borderId="0" xfId="3" applyFont="1" applyFill="1" applyAlignment="1">
      <alignment horizontal="left" vertical="center" wrapText="1"/>
    </xf>
    <xf numFmtId="3" fontId="11" fillId="4" borderId="0" xfId="3" applyNumberFormat="1" applyFont="1" applyFill="1" applyAlignment="1">
      <alignment horizontal="right" vertical="center"/>
    </xf>
    <xf numFmtId="0" fontId="18" fillId="0" borderId="0" xfId="3" applyFont="1" applyFill="1" applyAlignment="1">
      <alignment wrapText="1"/>
    </xf>
    <xf numFmtId="0" fontId="18" fillId="0" borderId="0" xfId="3" applyFont="1" applyFill="1"/>
    <xf numFmtId="3" fontId="18" fillId="0" borderId="0" xfId="3" applyNumberFormat="1" applyFont="1" applyFill="1"/>
    <xf numFmtId="9" fontId="18" fillId="0" borderId="0" xfId="1" applyFont="1" applyFill="1"/>
    <xf numFmtId="0" fontId="18" fillId="0" borderId="0" xfId="3" applyFont="1" applyFill="1" applyAlignment="1">
      <alignment horizontal="left" indent="2"/>
    </xf>
    <xf numFmtId="0" fontId="0" fillId="0" borderId="0" xfId="0" applyFill="1" applyAlignment="1">
      <alignment wrapText="1"/>
    </xf>
    <xf numFmtId="0" fontId="2" fillId="0" borderId="0" xfId="0" applyFont="1" applyFill="1"/>
    <xf numFmtId="0" fontId="2" fillId="0" borderId="0" xfId="0" applyFont="1" applyFill="1" applyAlignment="1"/>
    <xf numFmtId="0" fontId="0" fillId="0" borderId="0" xfId="0" applyAlignment="1">
      <alignment wrapText="1"/>
    </xf>
    <xf numFmtId="0" fontId="3" fillId="0" borderId="0" xfId="2" applyFill="1"/>
    <xf numFmtId="0" fontId="0" fillId="0" borderId="0" xfId="0" applyBorder="1"/>
    <xf numFmtId="0" fontId="0" fillId="0" borderId="0" xfId="0" applyBorder="1" applyAlignment="1">
      <alignment horizontal="center" vertical="center" wrapText="1"/>
    </xf>
    <xf numFmtId="0" fontId="0" fillId="0" borderId="0" xfId="0" applyFill="1"/>
    <xf numFmtId="167" fontId="5" fillId="2" borderId="0" xfId="9" applyNumberFormat="1" applyFont="1" applyFill="1" applyBorder="1" applyAlignment="1">
      <alignment horizontal="justify" vertical="center" wrapText="1"/>
    </xf>
    <xf numFmtId="3" fontId="5" fillId="2" borderId="0" xfId="9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wrapText="1"/>
    </xf>
    <xf numFmtId="0" fontId="11" fillId="0" borderId="0" xfId="0" applyFont="1"/>
    <xf numFmtId="0" fontId="11" fillId="2" borderId="0" xfId="0" applyFont="1" applyFill="1" applyAlignment="1">
      <alignment horizontal="left" indent="2"/>
    </xf>
    <xf numFmtId="165" fontId="18" fillId="0" borderId="0" xfId="1" applyNumberFormat="1" applyFont="1"/>
    <xf numFmtId="0" fontId="15" fillId="2" borderId="0" xfId="3" applyFont="1" applyFill="1" applyBorder="1" applyAlignment="1">
      <alignment vertical="center" wrapText="1"/>
    </xf>
    <xf numFmtId="3" fontId="15" fillId="2" borderId="0" xfId="3" applyNumberFormat="1" applyFont="1" applyFill="1" applyBorder="1" applyAlignment="1">
      <alignment horizontal="right" vertical="center"/>
    </xf>
    <xf numFmtId="0" fontId="8" fillId="8" borderId="0" xfId="0" applyFont="1" applyFill="1" applyAlignment="1">
      <alignment horizontal="center" vertical="center"/>
    </xf>
    <xf numFmtId="0" fontId="8" fillId="8" borderId="0" xfId="0" applyFont="1" applyFill="1" applyAlignment="1">
      <alignment vertical="center"/>
    </xf>
    <xf numFmtId="3" fontId="8" fillId="8" borderId="0" xfId="0" applyNumberFormat="1" applyFont="1" applyFill="1" applyAlignment="1">
      <alignment vertical="center"/>
    </xf>
    <xf numFmtId="0" fontId="8" fillId="8" borderId="0" xfId="0" applyFont="1" applyFill="1" applyAlignment="1">
      <alignment horizontal="left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left" vertical="center"/>
    </xf>
    <xf numFmtId="3" fontId="7" fillId="2" borderId="10" xfId="0" applyNumberFormat="1" applyFont="1" applyFill="1" applyBorder="1" applyAlignment="1">
      <alignment vertical="center"/>
    </xf>
    <xf numFmtId="0" fontId="15" fillId="2" borderId="11" xfId="3" applyFont="1" applyFill="1" applyBorder="1" applyAlignment="1">
      <alignment vertical="center" wrapText="1"/>
    </xf>
    <xf numFmtId="3" fontId="15" fillId="2" borderId="11" xfId="3" applyNumberFormat="1" applyFont="1" applyFill="1" applyBorder="1" applyAlignment="1">
      <alignment horizontal="right" vertical="center"/>
    </xf>
    <xf numFmtId="0" fontId="8" fillId="7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center"/>
    </xf>
    <xf numFmtId="0" fontId="18" fillId="0" borderId="10" xfId="0" applyFont="1" applyBorder="1" applyAlignment="1">
      <alignment horizontal="left" vertical="center"/>
    </xf>
    <xf numFmtId="0" fontId="18" fillId="0" borderId="10" xfId="0" applyFont="1" applyBorder="1" applyAlignment="1">
      <alignment vertical="center"/>
    </xf>
    <xf numFmtId="0" fontId="18" fillId="0" borderId="10" xfId="0" applyFont="1" applyBorder="1" applyAlignment="1">
      <alignment horizontal="center"/>
    </xf>
    <xf numFmtId="0" fontId="8" fillId="8" borderId="10" xfId="0" applyFont="1" applyFill="1" applyBorder="1" applyAlignment="1">
      <alignment horizontal="left" vertical="center"/>
    </xf>
    <xf numFmtId="0" fontId="20" fillId="8" borderId="10" xfId="0" applyFont="1" applyFill="1" applyBorder="1" applyAlignment="1">
      <alignment vertical="center"/>
    </xf>
    <xf numFmtId="3" fontId="9" fillId="8" borderId="10" xfId="0" applyNumberFormat="1" applyFont="1" applyFill="1" applyBorder="1" applyAlignment="1">
      <alignment vertical="center"/>
    </xf>
    <xf numFmtId="3" fontId="5" fillId="8" borderId="10" xfId="0" applyNumberFormat="1" applyFont="1" applyFill="1" applyBorder="1" applyAlignment="1">
      <alignment vertical="center"/>
    </xf>
    <xf numFmtId="3" fontId="20" fillId="8" borderId="10" xfId="0" applyNumberFormat="1" applyFont="1" applyFill="1" applyBorder="1" applyAlignment="1">
      <alignment vertical="center"/>
    </xf>
    <xf numFmtId="10" fontId="5" fillId="8" borderId="10" xfId="1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vertical="center" wrapText="1"/>
    </xf>
    <xf numFmtId="0" fontId="8" fillId="7" borderId="15" xfId="0" applyFont="1" applyFill="1" applyBorder="1" applyAlignment="1">
      <alignment vertical="center"/>
    </xf>
    <xf numFmtId="0" fontId="8" fillId="7" borderId="16" xfId="0" applyFont="1" applyFill="1" applyBorder="1" applyAlignment="1">
      <alignment vertical="center"/>
    </xf>
    <xf numFmtId="14" fontId="8" fillId="7" borderId="34" xfId="0" applyNumberFormat="1" applyFont="1" applyFill="1" applyBorder="1" applyAlignment="1">
      <alignment horizontal="center" vertical="center"/>
    </xf>
    <xf numFmtId="49" fontId="8" fillId="8" borderId="0" xfId="6" applyNumberFormat="1" applyFont="1" applyFill="1" applyBorder="1" applyAlignment="1">
      <alignment vertical="center" wrapText="1"/>
    </xf>
    <xf numFmtId="3" fontId="8" fillId="8" borderId="0" xfId="0" applyNumberFormat="1" applyFont="1" applyFill="1" applyBorder="1" applyAlignment="1">
      <alignment vertical="center"/>
    </xf>
    <xf numFmtId="49" fontId="8" fillId="8" borderId="10" xfId="6" applyNumberFormat="1" applyFont="1" applyFill="1" applyBorder="1" applyAlignment="1">
      <alignment vertical="center" wrapText="1"/>
    </xf>
    <xf numFmtId="3" fontId="8" fillId="8" borderId="10" xfId="6" applyNumberFormat="1" applyFont="1" applyFill="1" applyBorder="1" applyAlignment="1">
      <alignment horizontal="right" vertical="center" wrapText="1"/>
    </xf>
    <xf numFmtId="49" fontId="7" fillId="2" borderId="10" xfId="6" applyNumberFormat="1" applyFont="1" applyFill="1" applyBorder="1" applyAlignment="1">
      <alignment vertical="center" wrapText="1"/>
    </xf>
    <xf numFmtId="3" fontId="7" fillId="2" borderId="10" xfId="6" applyNumberFormat="1" applyFont="1" applyFill="1" applyBorder="1" applyAlignment="1">
      <alignment horizontal="right" vertical="center" wrapText="1"/>
    </xf>
    <xf numFmtId="3" fontId="7" fillId="6" borderId="10" xfId="6" applyNumberFormat="1" applyFont="1" applyFill="1" applyBorder="1" applyAlignment="1">
      <alignment horizontal="right" vertical="center" wrapText="1"/>
    </xf>
    <xf numFmtId="49" fontId="8" fillId="8" borderId="10" xfId="6" applyNumberFormat="1" applyFont="1" applyFill="1" applyBorder="1" applyAlignment="1">
      <alignment horizontal="justify" vertical="center"/>
    </xf>
    <xf numFmtId="3" fontId="8" fillId="8" borderId="10" xfId="6" applyNumberFormat="1" applyFont="1" applyFill="1" applyBorder="1" applyAlignment="1">
      <alignment horizontal="right" vertical="center"/>
    </xf>
    <xf numFmtId="49" fontId="15" fillId="2" borderId="10" xfId="6" applyNumberFormat="1" applyFont="1" applyFill="1" applyBorder="1" applyAlignment="1">
      <alignment horizontal="justify" vertical="center"/>
    </xf>
    <xf numFmtId="3" fontId="15" fillId="2" borderId="10" xfId="6" applyNumberFormat="1" applyFont="1" applyFill="1" applyBorder="1" applyAlignment="1">
      <alignment horizontal="right" vertical="center"/>
    </xf>
    <xf numFmtId="49" fontId="8" fillId="8" borderId="11" xfId="6" applyNumberFormat="1" applyFont="1" applyFill="1" applyBorder="1" applyAlignment="1">
      <alignment horizontal="justify" vertical="center"/>
    </xf>
    <xf numFmtId="3" fontId="8" fillId="8" borderId="11" xfId="6" applyNumberFormat="1" applyFont="1" applyFill="1" applyBorder="1" applyAlignment="1">
      <alignment horizontal="right" vertical="center"/>
    </xf>
    <xf numFmtId="3" fontId="8" fillId="7" borderId="16" xfId="9" applyNumberFormat="1" applyFont="1" applyFill="1" applyBorder="1" applyAlignment="1">
      <alignment horizontal="center" vertical="center" wrapText="1"/>
    </xf>
    <xf numFmtId="3" fontId="8" fillId="7" borderId="15" xfId="9" applyNumberFormat="1" applyFont="1" applyFill="1" applyBorder="1" applyAlignment="1">
      <alignment horizontal="left" vertical="center"/>
    </xf>
    <xf numFmtId="0" fontId="8" fillId="7" borderId="16" xfId="3" applyFont="1" applyFill="1" applyBorder="1" applyAlignment="1">
      <alignment horizontal="center" vertical="center" wrapText="1"/>
    </xf>
    <xf numFmtId="0" fontId="8" fillId="7" borderId="15" xfId="3" applyFont="1" applyFill="1" applyBorder="1" applyAlignment="1">
      <alignment vertical="center"/>
    </xf>
    <xf numFmtId="0" fontId="8" fillId="7" borderId="35" xfId="3" applyFont="1" applyFill="1" applyBorder="1" applyAlignment="1">
      <alignment vertical="center"/>
    </xf>
    <xf numFmtId="0" fontId="8" fillId="8" borderId="34" xfId="3" applyFont="1" applyFill="1" applyBorder="1" applyAlignment="1">
      <alignment vertical="center" wrapText="1"/>
    </xf>
    <xf numFmtId="3" fontId="8" fillId="8" borderId="34" xfId="3" applyNumberFormat="1" applyFont="1" applyFill="1" applyBorder="1" applyAlignment="1">
      <alignment horizontal="right" vertical="center"/>
    </xf>
    <xf numFmtId="0" fontId="8" fillId="8" borderId="10" xfId="3" applyFont="1" applyFill="1" applyBorder="1" applyAlignment="1">
      <alignment vertical="center" wrapText="1"/>
    </xf>
    <xf numFmtId="3" fontId="8" fillId="8" borderId="10" xfId="3" applyNumberFormat="1" applyFont="1" applyFill="1" applyBorder="1" applyAlignment="1">
      <alignment horizontal="right" vertical="center"/>
    </xf>
    <xf numFmtId="0" fontId="15" fillId="2" borderId="10" xfId="3" applyFont="1" applyFill="1" applyBorder="1" applyAlignment="1">
      <alignment wrapText="1"/>
    </xf>
    <xf numFmtId="3" fontId="15" fillId="2" borderId="10" xfId="6" applyNumberFormat="1" applyFont="1" applyFill="1" applyBorder="1" applyAlignment="1">
      <alignment horizontal="right" vertical="center" wrapText="1"/>
    </xf>
    <xf numFmtId="0" fontId="8" fillId="8" borderId="10" xfId="0" applyFont="1" applyFill="1" applyBorder="1" applyAlignment="1">
      <alignment wrapText="1"/>
    </xf>
    <xf numFmtId="0" fontId="8" fillId="8" borderId="11" xfId="0" applyFont="1" applyFill="1" applyBorder="1"/>
    <xf numFmtId="0" fontId="8" fillId="7" borderId="53" xfId="0" applyFont="1" applyFill="1" applyBorder="1" applyAlignment="1">
      <alignment horizontal="center" vertical="center" wrapText="1"/>
    </xf>
    <xf numFmtId="167" fontId="15" fillId="2" borderId="10" xfId="5" applyNumberFormat="1" applyFont="1" applyFill="1" applyBorder="1" applyAlignment="1">
      <alignment horizontal="left" vertical="center" wrapText="1"/>
    </xf>
    <xf numFmtId="3" fontId="15" fillId="2" borderId="10" xfId="5" applyNumberFormat="1" applyFont="1" applyFill="1" applyBorder="1" applyAlignment="1">
      <alignment horizontal="right" vertical="center" wrapText="1"/>
    </xf>
    <xf numFmtId="0" fontId="7" fillId="2" borderId="10" xfId="3" applyFont="1" applyFill="1" applyBorder="1" applyAlignment="1">
      <alignment horizontal="center"/>
    </xf>
    <xf numFmtId="3" fontId="7" fillId="2" borderId="10" xfId="3" applyNumberFormat="1" applyFont="1" applyFill="1" applyBorder="1" applyAlignment="1">
      <alignment horizontal="right" vertical="center"/>
    </xf>
    <xf numFmtId="0" fontId="8" fillId="7" borderId="35" xfId="3" applyFont="1" applyFill="1" applyBorder="1" applyAlignment="1">
      <alignment horizontal="center" vertical="center" wrapText="1"/>
    </xf>
    <xf numFmtId="0" fontId="8" fillId="7" borderId="0" xfId="3" applyFont="1" applyFill="1" applyBorder="1" applyAlignment="1">
      <alignment horizontal="center" vertical="center" wrapText="1"/>
    </xf>
    <xf numFmtId="0" fontId="11" fillId="2" borderId="0" xfId="3" applyFont="1" applyFill="1" applyBorder="1" applyAlignment="1">
      <alignment horizontal="center" vertical="center"/>
    </xf>
    <xf numFmtId="0" fontId="11" fillId="2" borderId="0" xfId="3" applyFont="1" applyFill="1" applyBorder="1" applyAlignment="1">
      <alignment wrapText="1"/>
    </xf>
    <xf numFmtId="3" fontId="11" fillId="2" borderId="0" xfId="3" applyNumberFormat="1" applyFont="1" applyFill="1" applyBorder="1" applyAlignment="1">
      <alignment horizontal="right" vertical="center"/>
    </xf>
    <xf numFmtId="0" fontId="8" fillId="8" borderId="34" xfId="3" applyFont="1" applyFill="1" applyBorder="1" applyAlignment="1">
      <alignment horizontal="center" vertical="center"/>
    </xf>
    <xf numFmtId="0" fontId="8" fillId="8" borderId="34" xfId="3" applyFont="1" applyFill="1" applyBorder="1" applyAlignment="1">
      <alignment wrapText="1"/>
    </xf>
    <xf numFmtId="0" fontId="8" fillId="8" borderId="10" xfId="3" applyFont="1" applyFill="1" applyBorder="1" applyAlignment="1">
      <alignment horizontal="center" vertical="center"/>
    </xf>
    <xf numFmtId="0" fontId="8" fillId="8" borderId="10" xfId="3" applyFont="1" applyFill="1" applyBorder="1" applyAlignment="1">
      <alignment wrapText="1"/>
    </xf>
    <xf numFmtId="0" fontId="11" fillId="2" borderId="11" xfId="3" applyFont="1" applyFill="1" applyBorder="1" applyAlignment="1">
      <alignment horizontal="center" vertical="center"/>
    </xf>
    <xf numFmtId="0" fontId="11" fillId="2" borderId="11" xfId="3" applyFont="1" applyFill="1" applyBorder="1" applyAlignment="1">
      <alignment horizontal="left" wrapText="1" indent="2"/>
    </xf>
    <xf numFmtId="3" fontId="11" fillId="2" borderId="11" xfId="3" applyNumberFormat="1" applyFont="1" applyFill="1" applyBorder="1" applyAlignment="1">
      <alignment horizontal="right" vertical="center"/>
    </xf>
    <xf numFmtId="0" fontId="8" fillId="3" borderId="35" xfId="3" applyFont="1" applyFill="1" applyBorder="1" applyAlignment="1">
      <alignment horizontal="center" vertical="center" wrapText="1"/>
    </xf>
    <xf numFmtId="0" fontId="8" fillId="8" borderId="10" xfId="3" applyFont="1" applyFill="1" applyBorder="1" applyAlignment="1">
      <alignment horizontal="justify" wrapText="1"/>
    </xf>
    <xf numFmtId="3" fontId="8" fillId="8" borderId="10" xfId="3" applyNumberFormat="1" applyFont="1" applyFill="1" applyBorder="1" applyAlignment="1">
      <alignment horizontal="right" vertical="center" wrapText="1"/>
    </xf>
    <xf numFmtId="0" fontId="8" fillId="8" borderId="11" xfId="3" applyFont="1" applyFill="1" applyBorder="1" applyAlignment="1">
      <alignment horizontal="center" vertical="center"/>
    </xf>
    <xf numFmtId="0" fontId="8" fillId="8" borderId="11" xfId="3" applyFont="1" applyFill="1" applyBorder="1" applyAlignment="1">
      <alignment horizontal="justify" wrapText="1"/>
    </xf>
    <xf numFmtId="3" fontId="8" fillId="8" borderId="11" xfId="3" applyNumberFormat="1" applyFont="1" applyFill="1" applyBorder="1" applyAlignment="1">
      <alignment horizontal="right" vertical="center" wrapText="1"/>
    </xf>
    <xf numFmtId="0" fontId="15" fillId="2" borderId="10" xfId="3" applyFont="1" applyFill="1" applyBorder="1" applyAlignment="1">
      <alignment horizontal="center" vertical="center"/>
    </xf>
    <xf numFmtId="0" fontId="15" fillId="2" borderId="10" xfId="3" applyFont="1" applyFill="1" applyBorder="1" applyAlignment="1">
      <alignment horizontal="justify" wrapText="1"/>
    </xf>
    <xf numFmtId="0" fontId="5" fillId="2" borderId="11" xfId="3" applyFont="1" applyFill="1" applyBorder="1" applyAlignment="1">
      <alignment horizontal="center" vertical="center"/>
    </xf>
    <xf numFmtId="0" fontId="5" fillId="2" borderId="11" xfId="3" applyFont="1" applyFill="1" applyBorder="1" applyAlignment="1">
      <alignment vertical="center" wrapText="1"/>
    </xf>
    <xf numFmtId="3" fontId="5" fillId="2" borderId="11" xfId="3" applyNumberFormat="1" applyFont="1" applyFill="1" applyBorder="1" applyAlignment="1">
      <alignment horizontal="right" vertical="center"/>
    </xf>
    <xf numFmtId="0" fontId="5" fillId="2" borderId="0" xfId="3" applyFont="1" applyFill="1" applyBorder="1" applyAlignment="1">
      <alignment horizontal="center" vertical="center"/>
    </xf>
    <xf numFmtId="0" fontId="5" fillId="2" borderId="0" xfId="3" applyFont="1" applyFill="1" applyBorder="1" applyAlignment="1">
      <alignment vertical="center"/>
    </xf>
    <xf numFmtId="3" fontId="5" fillId="2" borderId="0" xfId="4" applyNumberFormat="1" applyFont="1" applyFill="1" applyBorder="1" applyAlignment="1">
      <alignment horizontal="right" vertical="center"/>
    </xf>
    <xf numFmtId="0" fontId="11" fillId="2" borderId="11" xfId="3" applyFont="1" applyFill="1" applyBorder="1" applyAlignment="1">
      <alignment horizontal="center" vertical="center" wrapText="1"/>
    </xf>
    <xf numFmtId="0" fontId="11" fillId="2" borderId="11" xfId="3" applyFont="1" applyFill="1" applyBorder="1" applyAlignment="1">
      <alignment horizontal="left" vertical="center" wrapText="1" indent="2"/>
    </xf>
    <xf numFmtId="3" fontId="11" fillId="4" borderId="11" xfId="3" applyNumberFormat="1" applyFont="1" applyFill="1" applyBorder="1" applyAlignment="1">
      <alignment vertical="center"/>
    </xf>
    <xf numFmtId="0" fontId="8" fillId="8" borderId="34" xfId="3" applyFont="1" applyFill="1" applyBorder="1" applyAlignment="1">
      <alignment horizontal="center" vertical="center" wrapText="1"/>
    </xf>
    <xf numFmtId="0" fontId="8" fillId="8" borderId="34" xfId="3" applyFont="1" applyFill="1" applyBorder="1" applyAlignment="1">
      <alignment horizontal="justify" vertical="center" wrapText="1"/>
    </xf>
    <xf numFmtId="3" fontId="15" fillId="4" borderId="34" xfId="3" applyNumberFormat="1" applyFont="1" applyFill="1" applyBorder="1" applyAlignment="1">
      <alignment horizontal="right" vertical="center" wrapText="1"/>
    </xf>
    <xf numFmtId="3" fontId="8" fillId="8" borderId="34" xfId="3" applyNumberFormat="1" applyFont="1" applyFill="1" applyBorder="1" applyAlignment="1">
      <alignment horizontal="right" vertical="center" wrapText="1"/>
    </xf>
    <xf numFmtId="0" fontId="8" fillId="8" borderId="10" xfId="3" applyFont="1" applyFill="1" applyBorder="1" applyAlignment="1">
      <alignment horizontal="center" vertical="center" wrapText="1"/>
    </xf>
    <xf numFmtId="0" fontId="8" fillId="8" borderId="10" xfId="3" applyFont="1" applyFill="1" applyBorder="1" applyAlignment="1">
      <alignment horizontal="justify" vertical="center" wrapText="1"/>
    </xf>
    <xf numFmtId="3" fontId="15" fillId="4" borderId="10" xfId="3" applyNumberFormat="1" applyFont="1" applyFill="1" applyBorder="1" applyAlignment="1">
      <alignment vertical="center"/>
    </xf>
    <xf numFmtId="0" fontId="13" fillId="7" borderId="36" xfId="3" applyFont="1" applyFill="1" applyBorder="1" applyAlignment="1">
      <alignment vertical="center" wrapText="1"/>
    </xf>
    <xf numFmtId="14" fontId="8" fillId="7" borderId="35" xfId="3" applyNumberFormat="1" applyFont="1" applyFill="1" applyBorder="1" applyAlignment="1">
      <alignment horizontal="center" vertical="center" wrapText="1"/>
    </xf>
    <xf numFmtId="14" fontId="8" fillId="7" borderId="35" xfId="0" applyNumberFormat="1" applyFont="1" applyFill="1" applyBorder="1" applyAlignment="1">
      <alignment horizontal="center" vertical="center"/>
    </xf>
    <xf numFmtId="3" fontId="8" fillId="8" borderId="11" xfId="0" applyNumberFormat="1" applyFont="1" applyFill="1" applyBorder="1" applyAlignment="1">
      <alignment horizontal="right"/>
    </xf>
    <xf numFmtId="3" fontId="8" fillId="8" borderId="10" xfId="0" applyNumberFormat="1" applyFont="1" applyFill="1" applyBorder="1" applyAlignment="1">
      <alignment horizontal="right"/>
    </xf>
    <xf numFmtId="3" fontId="11" fillId="2" borderId="0" xfId="0" applyNumberFormat="1" applyFont="1" applyFill="1" applyAlignment="1">
      <alignment horizontal="right"/>
    </xf>
    <xf numFmtId="0" fontId="8" fillId="8" borderId="10" xfId="0" applyFont="1" applyFill="1" applyBorder="1" applyAlignment="1">
      <alignment vertical="top"/>
    </xf>
    <xf numFmtId="0" fontId="8" fillId="8" borderId="10" xfId="0" applyFont="1" applyFill="1" applyBorder="1" applyAlignment="1">
      <alignment horizontal="justify" vertical="top" wrapText="1"/>
    </xf>
    <xf numFmtId="0" fontId="10" fillId="8" borderId="10" xfId="0" applyFont="1" applyFill="1" applyBorder="1" applyAlignment="1">
      <alignment horizontal="justify" vertical="top" wrapText="1"/>
    </xf>
    <xf numFmtId="165" fontId="2" fillId="0" borderId="0" xfId="1" applyNumberFormat="1" applyFont="1"/>
    <xf numFmtId="3" fontId="2" fillId="0" borderId="0" xfId="0" applyNumberFormat="1" applyFont="1"/>
    <xf numFmtId="165" fontId="18" fillId="0" borderId="0" xfId="0" applyNumberFormat="1" applyFont="1"/>
    <xf numFmtId="10" fontId="17" fillId="2" borderId="0" xfId="1" applyNumberFormat="1" applyFont="1" applyFill="1" applyAlignment="1">
      <alignment vertical="center"/>
    </xf>
    <xf numFmtId="10" fontId="17" fillId="2" borderId="0" xfId="1" applyNumberFormat="1" applyFont="1" applyFill="1" applyBorder="1" applyAlignment="1">
      <alignment vertical="center"/>
    </xf>
    <xf numFmtId="10" fontId="17" fillId="2" borderId="0" xfId="1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center" indent="1"/>
    </xf>
    <xf numFmtId="10" fontId="0" fillId="0" borderId="0" xfId="1" applyNumberFormat="1" applyFont="1" applyAlignment="1">
      <alignment vertical="center"/>
    </xf>
    <xf numFmtId="0" fontId="18" fillId="0" borderId="0" xfId="3" applyFont="1" applyFill="1" applyAlignment="1">
      <alignment horizontal="left"/>
    </xf>
    <xf numFmtId="3" fontId="17" fillId="2" borderId="0" xfId="0" applyNumberFormat="1" applyFont="1" applyFill="1" applyAlignment="1">
      <alignment vertical="center"/>
    </xf>
    <xf numFmtId="10" fontId="17" fillId="0" borderId="0" xfId="1" applyNumberFormat="1" applyFont="1" applyFill="1" applyBorder="1" applyAlignment="1">
      <alignment vertical="center"/>
    </xf>
    <xf numFmtId="10" fontId="17" fillId="2" borderId="0" xfId="1" applyNumberFormat="1" applyFont="1" applyFill="1" applyAlignment="1">
      <alignment horizontal="right" vertical="center"/>
    </xf>
    <xf numFmtId="3" fontId="17" fillId="2" borderId="0" xfId="0" applyNumberFormat="1" applyFont="1" applyFill="1" applyBorder="1" applyAlignment="1">
      <alignment vertical="center"/>
    </xf>
    <xf numFmtId="3" fontId="17" fillId="2" borderId="0" xfId="0" applyNumberFormat="1" applyFont="1" applyFill="1" applyBorder="1" applyAlignment="1">
      <alignment vertical="center" wrapText="1"/>
    </xf>
    <xf numFmtId="3" fontId="17" fillId="2" borderId="0" xfId="0" applyNumberFormat="1" applyFont="1" applyFill="1" applyAlignment="1">
      <alignment vertical="center" wrapText="1"/>
    </xf>
    <xf numFmtId="165" fontId="17" fillId="2" borderId="0" xfId="1" applyNumberFormat="1" applyFont="1" applyFill="1" applyBorder="1" applyAlignment="1">
      <alignment vertical="center" wrapText="1"/>
    </xf>
    <xf numFmtId="165" fontId="17" fillId="2" borderId="11" xfId="1" applyNumberFormat="1" applyFont="1" applyFill="1" applyBorder="1" applyAlignment="1">
      <alignment vertical="center" wrapText="1"/>
    </xf>
    <xf numFmtId="168" fontId="11" fillId="2" borderId="0" xfId="3" applyNumberFormat="1" applyFont="1" applyFill="1" applyAlignment="1">
      <alignment horizontal="right" vertical="center"/>
    </xf>
    <xf numFmtId="4" fontId="15" fillId="2" borderId="10" xfId="3" applyNumberFormat="1" applyFont="1" applyFill="1" applyBorder="1" applyAlignment="1">
      <alignment horizontal="right" vertical="center" wrapText="1"/>
    </xf>
    <xf numFmtId="168" fontId="11" fillId="2" borderId="0" xfId="3" applyNumberFormat="1" applyFont="1" applyFill="1" applyAlignment="1">
      <alignment horizontal="right" vertical="center" wrapText="1"/>
    </xf>
    <xf numFmtId="3" fontId="11" fillId="2" borderId="11" xfId="3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top" wrapText="1"/>
    </xf>
    <xf numFmtId="164" fontId="6" fillId="2" borderId="2" xfId="0" applyNumberFormat="1" applyFont="1" applyFill="1" applyBorder="1" applyAlignment="1">
      <alignment horizontal="center" vertical="center" wrapText="1"/>
    </xf>
    <xf numFmtId="0" fontId="14" fillId="7" borderId="36" xfId="3" applyFont="1" applyFill="1" applyBorder="1" applyAlignment="1">
      <alignment horizontal="center" wrapText="1"/>
    </xf>
    <xf numFmtId="0" fontId="8" fillId="7" borderId="0" xfId="3" applyFont="1" applyFill="1" applyBorder="1" applyAlignment="1">
      <alignment horizontal="center" vertical="center"/>
    </xf>
    <xf numFmtId="0" fontId="8" fillId="7" borderId="35" xfId="3" applyFont="1" applyFill="1" applyBorder="1" applyAlignment="1">
      <alignment horizontal="center" vertical="center"/>
    </xf>
    <xf numFmtId="0" fontId="8" fillId="7" borderId="0" xfId="3" applyFont="1" applyFill="1" applyBorder="1" applyAlignment="1">
      <alignment horizontal="center" vertical="center" wrapText="1"/>
    </xf>
    <xf numFmtId="0" fontId="8" fillId="7" borderId="35" xfId="3" applyFont="1" applyFill="1" applyBorder="1" applyAlignment="1">
      <alignment horizontal="center" vertical="center" wrapText="1"/>
    </xf>
    <xf numFmtId="0" fontId="14" fillId="7" borderId="36" xfId="0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horizontal="left" vertical="center" wrapText="1"/>
    </xf>
    <xf numFmtId="0" fontId="13" fillId="7" borderId="35" xfId="0" applyFont="1" applyFill="1" applyBorder="1" applyAlignment="1">
      <alignment horizontal="left" vertical="center" wrapText="1"/>
    </xf>
    <xf numFmtId="0" fontId="8" fillId="7" borderId="0" xfId="0" applyFont="1" applyFill="1" applyBorder="1" applyAlignment="1">
      <alignment horizontal="center" vertical="center" wrapText="1"/>
    </xf>
    <xf numFmtId="0" fontId="13" fillId="7" borderId="10" xfId="0" applyFont="1" applyFill="1" applyBorder="1" applyAlignment="1">
      <alignment horizontal="left" vertical="center" wrapText="1"/>
    </xf>
    <xf numFmtId="0" fontId="13" fillId="7" borderId="10" xfId="0" applyFont="1" applyFill="1" applyBorder="1" applyAlignment="1">
      <alignment horizontal="left" vertical="center"/>
    </xf>
    <xf numFmtId="0" fontId="14" fillId="7" borderId="33" xfId="0" applyFont="1" applyFill="1" applyBorder="1" applyAlignment="1">
      <alignment horizontal="center"/>
    </xf>
    <xf numFmtId="0" fontId="8" fillId="7" borderId="27" xfId="0" applyFont="1" applyFill="1" applyBorder="1" applyAlignment="1">
      <alignment horizontal="center" vertical="center" wrapText="1"/>
    </xf>
    <xf numFmtId="0" fontId="8" fillId="7" borderId="29" xfId="0" applyFont="1" applyFill="1" applyBorder="1" applyAlignment="1">
      <alignment horizontal="center" vertical="center" wrapText="1"/>
    </xf>
    <xf numFmtId="0" fontId="13" fillId="7" borderId="28" xfId="0" applyFont="1" applyFill="1" applyBorder="1" applyAlignment="1">
      <alignment horizontal="left" vertical="center" wrapText="1"/>
    </xf>
    <xf numFmtId="0" fontId="13" fillId="7" borderId="32" xfId="0" applyFont="1" applyFill="1" applyBorder="1" applyAlignment="1">
      <alignment horizontal="left" vertical="center" wrapText="1"/>
    </xf>
    <xf numFmtId="0" fontId="13" fillId="7" borderId="30" xfId="0" applyFont="1" applyFill="1" applyBorder="1" applyAlignment="1">
      <alignment horizontal="left" vertical="center" wrapText="1"/>
    </xf>
    <xf numFmtId="3" fontId="14" fillId="7" borderId="31" xfId="0" applyNumberFormat="1" applyFont="1" applyFill="1" applyBorder="1" applyAlignment="1">
      <alignment horizontal="center" vertical="center"/>
    </xf>
    <xf numFmtId="3" fontId="14" fillId="7" borderId="17" xfId="0" applyNumberFormat="1" applyFont="1" applyFill="1" applyBorder="1" applyAlignment="1">
      <alignment horizontal="center" vertical="center"/>
    </xf>
    <xf numFmtId="3" fontId="14" fillId="7" borderId="18" xfId="0" applyNumberFormat="1" applyFont="1" applyFill="1" applyBorder="1" applyAlignment="1">
      <alignment horizontal="center" vertical="center"/>
    </xf>
    <xf numFmtId="0" fontId="8" fillId="7" borderId="20" xfId="0" applyFont="1" applyFill="1" applyBorder="1" applyAlignment="1">
      <alignment horizontal="center" vertical="center"/>
    </xf>
    <xf numFmtId="0" fontId="8" fillId="7" borderId="21" xfId="0" applyFont="1" applyFill="1" applyBorder="1" applyAlignment="1">
      <alignment horizontal="center" vertical="center"/>
    </xf>
    <xf numFmtId="0" fontId="8" fillId="7" borderId="22" xfId="0" applyFont="1" applyFill="1" applyBorder="1" applyAlignment="1">
      <alignment horizontal="center" vertical="center"/>
    </xf>
    <xf numFmtId="0" fontId="8" fillId="7" borderId="20" xfId="0" applyFont="1" applyFill="1" applyBorder="1" applyAlignment="1">
      <alignment horizontal="center" vertical="center" wrapText="1"/>
    </xf>
    <xf numFmtId="0" fontId="8" fillId="7" borderId="21" xfId="0" applyFont="1" applyFill="1" applyBorder="1" applyAlignment="1">
      <alignment horizontal="center" vertical="center" wrapText="1"/>
    </xf>
    <xf numFmtId="0" fontId="8" fillId="7" borderId="22" xfId="0" applyFont="1" applyFill="1" applyBorder="1" applyAlignment="1">
      <alignment horizontal="center" vertical="center" wrapText="1"/>
    </xf>
    <xf numFmtId="0" fontId="8" fillId="7" borderId="23" xfId="0" applyFont="1" applyFill="1" applyBorder="1" applyAlignment="1">
      <alignment horizontal="center" vertical="center" wrapText="1"/>
    </xf>
    <xf numFmtId="0" fontId="8" fillId="7" borderId="24" xfId="0" applyFont="1" applyFill="1" applyBorder="1" applyAlignment="1">
      <alignment horizontal="center" vertical="center" wrapText="1"/>
    </xf>
    <xf numFmtId="0" fontId="8" fillId="7" borderId="25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7" borderId="19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8" fillId="7" borderId="19" xfId="0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8" fillId="7" borderId="17" xfId="0" applyFont="1" applyFill="1" applyBorder="1" applyAlignment="1">
      <alignment horizontal="center" vertical="center" wrapText="1"/>
    </xf>
    <xf numFmtId="0" fontId="8" fillId="7" borderId="18" xfId="0" applyFont="1" applyFill="1" applyBorder="1" applyAlignment="1">
      <alignment horizontal="center" vertical="center" wrapText="1"/>
    </xf>
    <xf numFmtId="3" fontId="8" fillId="7" borderId="45" xfId="9" applyNumberFormat="1" applyFont="1" applyFill="1" applyBorder="1" applyAlignment="1">
      <alignment horizontal="center" vertical="center" wrapText="1"/>
    </xf>
    <xf numFmtId="3" fontId="8" fillId="7" borderId="46" xfId="9" applyNumberFormat="1" applyFont="1" applyFill="1" applyBorder="1" applyAlignment="1">
      <alignment horizontal="center" vertical="center" wrapText="1"/>
    </xf>
    <xf numFmtId="3" fontId="14" fillId="7" borderId="37" xfId="0" applyNumberFormat="1" applyFont="1" applyFill="1" applyBorder="1" applyAlignment="1">
      <alignment horizontal="center" vertical="center"/>
    </xf>
    <xf numFmtId="3" fontId="14" fillId="7" borderId="36" xfId="0" applyNumberFormat="1" applyFont="1" applyFill="1" applyBorder="1" applyAlignment="1">
      <alignment horizontal="center" vertical="center"/>
    </xf>
    <xf numFmtId="3" fontId="14" fillId="7" borderId="38" xfId="0" applyNumberFormat="1" applyFont="1" applyFill="1" applyBorder="1" applyAlignment="1">
      <alignment horizontal="center" vertical="center"/>
    </xf>
    <xf numFmtId="0" fontId="27" fillId="7" borderId="39" xfId="0" applyFont="1" applyFill="1" applyBorder="1" applyAlignment="1">
      <alignment horizontal="left" vertical="center" wrapText="1"/>
    </xf>
    <xf numFmtId="0" fontId="27" fillId="7" borderId="26" xfId="0" applyFont="1" applyFill="1" applyBorder="1" applyAlignment="1">
      <alignment horizontal="left" vertical="center" wrapText="1"/>
    </xf>
    <xf numFmtId="3" fontId="8" fillId="7" borderId="47" xfId="9" applyNumberFormat="1" applyFont="1" applyFill="1" applyBorder="1" applyAlignment="1">
      <alignment horizontal="center" vertical="center" wrapText="1"/>
    </xf>
    <xf numFmtId="3" fontId="8" fillId="7" borderId="44" xfId="9" applyNumberFormat="1" applyFont="1" applyFill="1" applyBorder="1" applyAlignment="1">
      <alignment horizontal="center" vertical="center" wrapText="1"/>
    </xf>
    <xf numFmtId="3" fontId="8" fillId="7" borderId="48" xfId="9" applyNumberFormat="1" applyFont="1" applyFill="1" applyBorder="1" applyAlignment="1">
      <alignment horizontal="center" vertical="center" wrapText="1"/>
    </xf>
    <xf numFmtId="3" fontId="8" fillId="7" borderId="20" xfId="9" applyNumberFormat="1" applyFont="1" applyFill="1" applyBorder="1" applyAlignment="1">
      <alignment horizontal="center" vertical="center" wrapText="1"/>
    </xf>
    <xf numFmtId="3" fontId="8" fillId="7" borderId="22" xfId="9" applyNumberFormat="1" applyFont="1" applyFill="1" applyBorder="1" applyAlignment="1">
      <alignment horizontal="center" vertical="center" wrapText="1"/>
    </xf>
    <xf numFmtId="3" fontId="8" fillId="7" borderId="8" xfId="9" applyNumberFormat="1" applyFont="1" applyFill="1" applyBorder="1" applyAlignment="1">
      <alignment horizontal="center" vertical="center" wrapText="1"/>
    </xf>
    <xf numFmtId="3" fontId="8" fillId="7" borderId="40" xfId="9" applyNumberFormat="1" applyFont="1" applyFill="1" applyBorder="1" applyAlignment="1">
      <alignment horizontal="center" vertical="center" wrapText="1"/>
    </xf>
    <xf numFmtId="3" fontId="8" fillId="7" borderId="42" xfId="9" applyNumberFormat="1" applyFont="1" applyFill="1" applyBorder="1" applyAlignment="1">
      <alignment horizontal="center" vertical="center"/>
    </xf>
    <xf numFmtId="3" fontId="8" fillId="7" borderId="43" xfId="9" applyNumberFormat="1" applyFont="1" applyFill="1" applyBorder="1" applyAlignment="1">
      <alignment horizontal="center" vertical="center"/>
    </xf>
    <xf numFmtId="3" fontId="8" fillId="7" borderId="40" xfId="9" applyNumberFormat="1" applyFont="1" applyFill="1" applyBorder="1" applyAlignment="1">
      <alignment horizontal="center" vertical="center"/>
    </xf>
    <xf numFmtId="3" fontId="8" fillId="7" borderId="27" xfId="9" applyNumberFormat="1" applyFont="1" applyFill="1" applyBorder="1" applyAlignment="1">
      <alignment horizontal="center" vertical="center" wrapText="1"/>
    </xf>
    <xf numFmtId="3" fontId="8" fillId="7" borderId="29" xfId="9" applyNumberFormat="1" applyFont="1" applyFill="1" applyBorder="1" applyAlignment="1">
      <alignment horizontal="center" vertical="center" wrapText="1"/>
    </xf>
    <xf numFmtId="3" fontId="8" fillId="7" borderId="9" xfId="9" applyNumberFormat="1" applyFont="1" applyFill="1" applyBorder="1" applyAlignment="1">
      <alignment horizontal="center" vertical="center"/>
    </xf>
    <xf numFmtId="3" fontId="8" fillId="7" borderId="41" xfId="9" applyNumberFormat="1" applyFont="1" applyFill="1" applyBorder="1" applyAlignment="1">
      <alignment horizontal="center" vertical="center"/>
    </xf>
    <xf numFmtId="0" fontId="14" fillId="7" borderId="37" xfId="3" applyFont="1" applyFill="1" applyBorder="1" applyAlignment="1">
      <alignment horizontal="center" vertical="center"/>
    </xf>
    <xf numFmtId="0" fontId="14" fillId="7" borderId="36" xfId="3" applyFont="1" applyFill="1" applyBorder="1" applyAlignment="1">
      <alignment horizontal="center" vertical="center"/>
    </xf>
    <xf numFmtId="0" fontId="14" fillId="7" borderId="38" xfId="3" applyFont="1" applyFill="1" applyBorder="1" applyAlignment="1">
      <alignment horizontal="center" vertical="center"/>
    </xf>
    <xf numFmtId="0" fontId="13" fillId="7" borderId="39" xfId="3" applyFont="1" applyFill="1" applyBorder="1" applyAlignment="1">
      <alignment horizontal="left" vertical="center" wrapText="1"/>
    </xf>
    <xf numFmtId="0" fontId="13" fillId="7" borderId="26" xfId="3" applyFont="1" applyFill="1" applyBorder="1" applyAlignment="1">
      <alignment horizontal="left" vertical="center" wrapText="1"/>
    </xf>
    <xf numFmtId="0" fontId="8" fillId="7" borderId="6" xfId="3" applyFont="1" applyFill="1" applyBorder="1" applyAlignment="1">
      <alignment horizontal="center" vertical="center"/>
    </xf>
    <xf numFmtId="0" fontId="8" fillId="7" borderId="7" xfId="3" applyFont="1" applyFill="1" applyBorder="1" applyAlignment="1">
      <alignment horizontal="center" vertical="center"/>
    </xf>
    <xf numFmtId="0" fontId="8" fillId="7" borderId="51" xfId="3" applyFont="1" applyFill="1" applyBorder="1" applyAlignment="1">
      <alignment horizontal="center" vertical="center"/>
    </xf>
    <xf numFmtId="0" fontId="8" fillId="7" borderId="49" xfId="3" applyFont="1" applyFill="1" applyBorder="1" applyAlignment="1">
      <alignment horizontal="center" vertical="center"/>
    </xf>
    <xf numFmtId="0" fontId="8" fillId="7" borderId="50" xfId="3" applyFont="1" applyFill="1" applyBorder="1" applyAlignment="1">
      <alignment horizontal="center" vertical="center"/>
    </xf>
    <xf numFmtId="0" fontId="8" fillId="7" borderId="52" xfId="3" applyFont="1" applyFill="1" applyBorder="1" applyAlignment="1">
      <alignment horizontal="center" vertical="center"/>
    </xf>
    <xf numFmtId="0" fontId="13" fillId="7" borderId="54" xfId="0" applyFont="1" applyFill="1" applyBorder="1" applyAlignment="1">
      <alignment horizontal="left" vertical="center" wrapText="1"/>
    </xf>
    <xf numFmtId="0" fontId="13" fillId="7" borderId="55" xfId="0" applyFont="1" applyFill="1" applyBorder="1" applyAlignment="1">
      <alignment horizontal="left" vertical="center" wrapText="1"/>
    </xf>
    <xf numFmtId="0" fontId="14" fillId="7" borderId="53" xfId="0" applyFont="1" applyFill="1" applyBorder="1" applyAlignment="1">
      <alignment horizontal="center" vertical="center" wrapText="1"/>
    </xf>
    <xf numFmtId="0" fontId="13" fillId="7" borderId="36" xfId="3" applyFont="1" applyFill="1" applyBorder="1" applyAlignment="1">
      <alignment horizontal="left" vertical="center" wrapText="1"/>
    </xf>
    <xf numFmtId="0" fontId="13" fillId="7" borderId="36" xfId="3" applyFont="1" applyFill="1" applyBorder="1" applyAlignment="1">
      <alignment horizontal="left" vertical="center"/>
    </xf>
    <xf numFmtId="0" fontId="13" fillId="7" borderId="35" xfId="3" applyFont="1" applyFill="1" applyBorder="1" applyAlignment="1">
      <alignment horizontal="left" vertical="center"/>
    </xf>
    <xf numFmtId="0" fontId="14" fillId="7" borderId="36" xfId="3" applyFont="1" applyFill="1" applyBorder="1" applyAlignment="1">
      <alignment horizontal="center"/>
    </xf>
    <xf numFmtId="0" fontId="5" fillId="2" borderId="0" xfId="3" applyFont="1" applyFill="1" applyAlignment="1">
      <alignment horizontal="center" vertical="center" textRotation="90"/>
    </xf>
    <xf numFmtId="0" fontId="7" fillId="2" borderId="10" xfId="3" applyFont="1" applyFill="1" applyBorder="1" applyAlignment="1">
      <alignment horizontal="left"/>
    </xf>
    <xf numFmtId="0" fontId="14" fillId="7" borderId="36" xfId="3" applyFont="1" applyFill="1" applyBorder="1" applyAlignment="1">
      <alignment horizontal="center" vertical="center" wrapText="1"/>
    </xf>
    <xf numFmtId="0" fontId="13" fillId="7" borderId="0" xfId="3" applyFont="1" applyFill="1" applyBorder="1" applyAlignment="1">
      <alignment horizontal="left" wrapText="1"/>
    </xf>
    <xf numFmtId="0" fontId="13" fillId="7" borderId="0" xfId="3" applyFont="1" applyFill="1" applyBorder="1" applyAlignment="1">
      <alignment horizontal="left"/>
    </xf>
    <xf numFmtId="0" fontId="13" fillId="3" borderId="36" xfId="3" applyFont="1" applyFill="1" applyBorder="1" applyAlignment="1">
      <alignment horizontal="left" vertical="center" wrapText="1"/>
    </xf>
    <xf numFmtId="0" fontId="13" fillId="3" borderId="36" xfId="3" applyFont="1" applyFill="1" applyBorder="1" applyAlignment="1">
      <alignment horizontal="left" vertical="center"/>
    </xf>
    <xf numFmtId="0" fontId="14" fillId="3" borderId="36" xfId="3" applyFont="1" applyFill="1" applyBorder="1" applyAlignment="1">
      <alignment horizontal="center" vertical="center" wrapText="1"/>
    </xf>
    <xf numFmtId="0" fontId="8" fillId="3" borderId="35" xfId="3" applyFont="1" applyFill="1" applyBorder="1" applyAlignment="1">
      <alignment horizontal="justify" vertical="center"/>
    </xf>
    <xf numFmtId="0" fontId="14" fillId="3" borderId="36" xfId="3" applyFont="1" applyFill="1" applyBorder="1" applyAlignment="1">
      <alignment horizontal="center"/>
    </xf>
    <xf numFmtId="0" fontId="13" fillId="3" borderId="35" xfId="3" applyFont="1" applyFill="1" applyBorder="1" applyAlignment="1">
      <alignment horizontal="left" vertical="center" wrapText="1"/>
    </xf>
    <xf numFmtId="0" fontId="13" fillId="3" borderId="35" xfId="3" applyFont="1" applyFill="1" applyBorder="1" applyAlignment="1">
      <alignment horizontal="left" vertical="center"/>
    </xf>
    <xf numFmtId="0" fontId="14" fillId="3" borderId="36" xfId="3" applyFont="1" applyFill="1" applyBorder="1" applyAlignment="1">
      <alignment horizontal="center" vertical="center"/>
    </xf>
    <xf numFmtId="0" fontId="13" fillId="3" borderId="0" xfId="3" applyFont="1" applyFill="1" applyBorder="1" applyAlignment="1">
      <alignment horizontal="left" vertical="center" wrapText="1"/>
    </xf>
    <xf numFmtId="0" fontId="8" fillId="3" borderId="0" xfId="3" applyFont="1" applyFill="1" applyBorder="1" applyAlignment="1">
      <alignment horizontal="center" vertical="center" wrapText="1"/>
    </xf>
    <xf numFmtId="0" fontId="8" fillId="3" borderId="35" xfId="3" applyFont="1" applyFill="1" applyBorder="1" applyAlignment="1">
      <alignment horizontal="center" vertical="center" wrapText="1"/>
    </xf>
  </cellXfs>
  <cellStyles count="10">
    <cellStyle name="40% - 2. jelölőszín" xfId="6" builtinId="35"/>
    <cellStyle name="Címsor 3 2" xfId="7"/>
    <cellStyle name="Ezres 3" xfId="9"/>
    <cellStyle name="Hivatkozás" xfId="2" builtinId="8"/>
    <cellStyle name="Normál" xfId="0" builtinId="0"/>
    <cellStyle name="Normál 3" xfId="4"/>
    <cellStyle name="Normál 4" xfId="3"/>
    <cellStyle name="Összesen" xfId="5" builtinId="25"/>
    <cellStyle name="Összesen 2" xfId="8"/>
    <cellStyle name="Százalék" xfId="1" builtinId="5"/>
  </cellStyles>
  <dxfs count="0"/>
  <tableStyles count="0" defaultTableStyle="TableStyleMedium2" defaultPivotStyle="PivotStyleLight16"/>
  <colors>
    <mruColors>
      <color rgb="FF695FFF"/>
      <color rgb="FFC3BFFF"/>
      <color rgb="FF403C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543</xdr:colOff>
      <xdr:row>12</xdr:row>
      <xdr:rowOff>1</xdr:rowOff>
    </xdr:from>
    <xdr:to>
      <xdr:col>7</xdr:col>
      <xdr:colOff>0</xdr:colOff>
      <xdr:row>17</xdr:row>
      <xdr:rowOff>0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SpPr txBox="1"/>
      </xdr:nvSpPr>
      <xdr:spPr>
        <a:xfrm>
          <a:off x="1029243" y="2724151"/>
          <a:ext cx="9667332" cy="904874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Az Gránit Bank Csoport működési kockázati tőkekövetelménye (súlyozott irányadó mutató) a 2023. év végi értékhez képest 2.165 millió forinttal (48,3%) nőtt, az eredménykomponensek jelentős növekedése eredményeként.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Csoport a szabályozói tőkekövetelményének meghatározásához működési kockázat esetében a BIA módszert alkalmazza.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6</xdr:col>
      <xdr:colOff>0</xdr:colOff>
      <xdr:row>42</xdr:row>
      <xdr:rowOff>0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 txBox="1"/>
      </xdr:nvSpPr>
      <xdr:spPr>
        <a:xfrm>
          <a:off x="1028700" y="7010400"/>
          <a:ext cx="9448800" cy="1333500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kockázattal súlyozott eszközérték 2024. december 31-én 54.385 millió forint, ennek 83,3% hitelkockázat, 15,4% pedig működési kockázat. A partnerkockázati kitettség hozzájárulása a teljes RWA-hoz mintegy 1,1%, a piaci kockázaté pedig mindössze 0,2% volt. A Bankcsoportnak értékpapírosítási kockázatvállalása , elszámolási kockázatból és nagykockázat-vállalásból adódó tőkekövetelménye 2024. december 31-én nem volt.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teljes kockázati kitettség +105.297 millió forinttal magasabb a 2024. szeptember 30-i értéknél, ebből a működési kockázat +27.063 millió forint, a hitelkockázat +78.849 millió forint, a partnerkockázat -351 millió forint, a piaci kockázat -263 millió forint.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51</xdr:row>
      <xdr:rowOff>0</xdr:rowOff>
    </xdr:from>
    <xdr:to>
      <xdr:col>8</xdr:col>
      <xdr:colOff>0</xdr:colOff>
      <xdr:row>64</xdr:row>
      <xdr:rowOff>76200</xdr:rowOff>
    </xdr:to>
    <xdr:sp macro="" textlink="">
      <xdr:nvSpPr>
        <xdr:cNvPr id="3" name="Szövegdoboz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 txBox="1"/>
      </xdr:nvSpPr>
      <xdr:spPr>
        <a:xfrm>
          <a:off x="942975" y="9734550"/>
          <a:ext cx="10248900" cy="2505075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tábla a Bankcsoport kockázati profiljának 2023. december 31. és 2024. december 31. közötti alakulását összesíti negyedéves bontásban.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tárgyévben az alapvető tőke (Tier 1), valamint a </a:t>
          </a: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szavatoló tőke </a:t>
          </a: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növekedése egyaránt +53.001 millió forint. A teljes kockázati kitettségérték (RWA) +155.400 millió forinttal nőtt 2023. december 31-i értékéhez képest, amit a működési kockázati és a hitelkockázati RWA növekedése okozott. Ezek alapján a Bankcsoport teljes tőkemegfelelési mutatója a tárgyévben 2023. évvégéhez képest +5,22 százalékponttal nőtt.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Bankcsoport teljes SREP tőkekövetelménye (TSCR ráta) 2023.december 31-től a tárgy év végéig 13,04%. A tőkefenntartási puffer-követelmény mértéke 2023.12.31-től </a:t>
          </a:r>
          <a:r>
            <a:rPr lang="hu-HU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 tárgyévben, valamint</a:t>
          </a: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2024. december 31-én 2,5% volt, így a teljes tőkekövetelménye (OCR ráta) 15,54%.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tőkeáttételi mutató értéke 2023. évvégéhez képest +2,06 százalékponttal nőtt.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likviditás fedezeti ráta (LCR) az EBA sablon által elvárt kitöltési módszertan (12 havi átlag) szerint kerül feltüntetésre.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nettó stabil forrásellátottsági mutató (NSFR) alakulása kiegyensúlyozott, a mutató szintje 150%-187% között alakult a tárgyévben.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31</xdr:row>
      <xdr:rowOff>0</xdr:rowOff>
    </xdr:from>
    <xdr:to>
      <xdr:col>17</xdr:col>
      <xdr:colOff>0</xdr:colOff>
      <xdr:row>33</xdr:row>
      <xdr:rowOff>47625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 txBox="1"/>
      </xdr:nvSpPr>
      <xdr:spPr>
        <a:xfrm>
          <a:off x="1095375" y="7019925"/>
          <a:ext cx="19297650" cy="428625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002060"/>
              </a:solidFill>
              <a:latin typeface="Arial" panose="020B0604020202020204" pitchFamily="34" charset="0"/>
              <a:cs typeface="Arial" panose="020B0604020202020204" pitchFamily="34" charset="0"/>
            </a:rPr>
            <a:t>A teljesítő kitettségek jelentős része az 1. szakaszban (teljesítő állomány 87,4%-a), míg a nemteljesítő kitettségek a 3. szakaszban koncentrálódnak (nemteljesítő állomány .98,9%-a) A  teljesítő kitettségek tekintetében 0,13%-os, a nem teljesítő kitettségek esetében 40,7%-os az értékvesztés fedezettség.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0</xdr:rowOff>
    </xdr:from>
    <xdr:to>
      <xdr:col>10</xdr:col>
      <xdr:colOff>0</xdr:colOff>
      <xdr:row>21</xdr:row>
      <xdr:rowOff>119063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 txBox="1"/>
      </xdr:nvSpPr>
      <xdr:spPr>
        <a:xfrm>
          <a:off x="895350" y="5105400"/>
          <a:ext cx="14211300" cy="500063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Az átstrukturált állomány a teljesítő portfólióban a hitelek és előlegek esetében a tárgy évben -2.724 millió forinttal csökkent. A nem pénzügyi vállalatok állománya 2.765 millió forinttal csökkent, a háztartások szegmens 41 millió forinttal nőtt . Az átstrukturált nemteljesítő portfólió 154 millió forinttal nőtt. Ezen belül a nem pénzügyi vállalatok állománya 177 millió forinttal ntt, a háztartások  -24 millió forinttal csökkent.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2380</xdr:colOff>
      <xdr:row>31</xdr:row>
      <xdr:rowOff>0</xdr:rowOff>
    </xdr:from>
    <xdr:to>
      <xdr:col>13</xdr:col>
      <xdr:colOff>1304924</xdr:colOff>
      <xdr:row>35</xdr:row>
      <xdr:rowOff>9526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 txBox="1"/>
      </xdr:nvSpPr>
      <xdr:spPr>
        <a:xfrm>
          <a:off x="897730" y="6486525"/>
          <a:ext cx="18942844" cy="733426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300"/>
            </a:spcBef>
            <a:spcAft>
              <a:spcPts val="300"/>
            </a:spcAft>
            <a:buClrTx/>
            <a:buSzTx/>
            <a:buFontTx/>
            <a:buNone/>
            <a:tabLst/>
            <a:defRPr/>
          </a:pPr>
          <a:r>
            <a:rPr lang="hu-HU" sz="10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teljesítő állomány tárgyévi változása növekedést mutat, amelyből a hitelek és előlegek  növekedése 48 444 millió forint, a hitelviszonyt megtestesítő értékpapírok emelkedése 77.564 millió forint. A hitelviszonyt megtestesítő értékpapíroknál a növekedés a hitelintézetek esetében 48.381 millió forint., a nem pénzügyi vállalatok változása 15.419 millió forint. A hitelek és előlegek emelkedéséből </a:t>
          </a:r>
          <a:r>
            <a:rPr lang="hu-HU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 nem pénzügyi vállalatok növekedése 72.946 millió forint, a hitelintézetek emelkedése 40.155 millió forint míg </a:t>
          </a:r>
          <a:r>
            <a:rPr lang="hu-HU" sz="10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háztartások állománya  9.474 millió forinttal nőtt.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300"/>
            </a:spcBef>
            <a:spcAft>
              <a:spcPts val="300"/>
            </a:spcAft>
            <a:buClrTx/>
            <a:buSzTx/>
            <a:buFontTx/>
            <a:buNone/>
            <a:tabLst/>
            <a:defRPr/>
          </a:pPr>
          <a:r>
            <a:rPr lang="hu-HU" sz="10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nemteljesítő állomány a tárgyév során a hitelek és előlegek esetéen 1.495 millió forittal nőtt, amelyből a nem pénzügyi vállalatok állománya 1.171 millió forinttal nőtt.  A hitelviszonyt megtestesítő értékpapírok nemteljesítő állománya 1.019 millió forinttal emelkedett.</a:t>
          </a:r>
          <a:endParaRPr lang="hu-HU" sz="1000">
            <a:solidFill>
              <a:sysClr val="windowText" lastClr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4</xdr:col>
      <xdr:colOff>0</xdr:colOff>
      <xdr:row>16</xdr:row>
      <xdr:rowOff>180974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28700" y="3467100"/>
          <a:ext cx="7486650" cy="561974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Bankcsoportban 2024 évvégével nem volt birtokbavétellel és végrehajtással megszerzett biztosíték.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I28"/>
  <sheetViews>
    <sheetView tabSelected="1" workbookViewId="0">
      <selection activeCell="C18" sqref="C18"/>
    </sheetView>
  </sheetViews>
  <sheetFormatPr defaultRowHeight="15" x14ac:dyDescent="0.25"/>
  <cols>
    <col min="1" max="1" width="7" customWidth="1"/>
    <col min="2" max="2" width="13.42578125" customWidth="1"/>
    <col min="3" max="3" width="107.42578125" customWidth="1"/>
    <col min="4" max="4" width="60.42578125" customWidth="1"/>
  </cols>
  <sheetData>
    <row r="1" spans="1:5781" ht="15.75" thickBot="1" x14ac:dyDescent="0.3">
      <c r="A1" s="1"/>
      <c r="B1" s="2"/>
      <c r="C1" s="3"/>
      <c r="D1" s="3"/>
    </row>
    <row r="2" spans="1:5781" ht="15.75" x14ac:dyDescent="0.25">
      <c r="A2" s="2"/>
      <c r="B2" s="256" t="s">
        <v>0</v>
      </c>
      <c r="C2" s="256"/>
      <c r="D2" s="256"/>
    </row>
    <row r="3" spans="1:5781" ht="16.5" thickBot="1" x14ac:dyDescent="0.3">
      <c r="A3" s="2"/>
      <c r="B3" s="257">
        <v>45657</v>
      </c>
      <c r="C3" s="257"/>
      <c r="D3" s="257"/>
    </row>
    <row r="4" spans="1:5781" x14ac:dyDescent="0.25">
      <c r="A4" s="2"/>
      <c r="B4" s="2"/>
      <c r="C4" s="3"/>
      <c r="D4" s="3"/>
    </row>
    <row r="5" spans="1:5781" x14ac:dyDescent="0.25">
      <c r="A5" s="2"/>
      <c r="B5" s="2"/>
      <c r="C5" s="3"/>
      <c r="D5" s="3"/>
    </row>
    <row r="6" spans="1:5781" x14ac:dyDescent="0.25">
      <c r="A6" s="4"/>
      <c r="B6" s="5"/>
      <c r="C6" s="3"/>
      <c r="D6" s="3"/>
    </row>
    <row r="7" spans="1:5781" ht="15.75" thickBot="1" x14ac:dyDescent="0.3">
      <c r="A7" s="2"/>
      <c r="B7" s="5"/>
      <c r="C7" s="3"/>
      <c r="D7" s="7"/>
    </row>
    <row r="8" spans="1:5781" ht="15.75" thickBot="1" x14ac:dyDescent="0.3">
      <c r="A8" s="4"/>
      <c r="B8" s="232" t="s">
        <v>2</v>
      </c>
      <c r="C8" s="233"/>
      <c r="D8" s="234"/>
    </row>
    <row r="9" spans="1:5781" x14ac:dyDescent="0.25">
      <c r="A9" s="2"/>
      <c r="B9" s="5" t="s">
        <v>3</v>
      </c>
      <c r="C9" s="3" t="s">
        <v>4</v>
      </c>
      <c r="D9" s="7"/>
    </row>
    <row r="10" spans="1:5781" ht="15.75" thickBot="1" x14ac:dyDescent="0.3">
      <c r="A10" s="2"/>
      <c r="B10" s="2"/>
      <c r="C10" s="3"/>
      <c r="D10" s="7"/>
    </row>
    <row r="11" spans="1:5781" ht="15.75" thickBot="1" x14ac:dyDescent="0.3">
      <c r="A11" s="4"/>
      <c r="B11" s="232" t="s">
        <v>5</v>
      </c>
      <c r="C11" s="233"/>
      <c r="D11" s="234"/>
    </row>
    <row r="12" spans="1:5781" x14ac:dyDescent="0.25">
      <c r="A12" s="2"/>
      <c r="B12" s="5" t="s">
        <v>6</v>
      </c>
      <c r="C12" s="3" t="s">
        <v>7</v>
      </c>
      <c r="D12" s="7"/>
    </row>
    <row r="13" spans="1:5781" ht="15.75" thickBot="1" x14ac:dyDescent="0.3">
      <c r="A13" s="2"/>
      <c r="B13" s="5"/>
      <c r="C13" s="3"/>
      <c r="D13" s="7"/>
    </row>
    <row r="14" spans="1:5781" s="4" customFormat="1" ht="15.75" thickBot="1" x14ac:dyDescent="0.3">
      <c r="B14" s="232" t="s">
        <v>216</v>
      </c>
      <c r="C14" s="233"/>
      <c r="D14" s="23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</row>
    <row r="15" spans="1:5781" s="2" customFormat="1" x14ac:dyDescent="0.25">
      <c r="B15" s="5" t="s">
        <v>217</v>
      </c>
      <c r="C15" s="3" t="s">
        <v>218</v>
      </c>
      <c r="D15" s="7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</row>
    <row r="16" spans="1:5781" s="2" customFormat="1" x14ac:dyDescent="0.25">
      <c r="B16" s="5" t="s">
        <v>279</v>
      </c>
      <c r="C16" s="3" t="s">
        <v>220</v>
      </c>
      <c r="D16" s="7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</row>
    <row r="17" spans="1:5781" s="2" customFormat="1" x14ac:dyDescent="0.25">
      <c r="B17" s="5" t="s">
        <v>219</v>
      </c>
      <c r="C17" s="3" t="s">
        <v>220</v>
      </c>
      <c r="D17" s="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</row>
    <row r="18" spans="1:5781" s="2" customFormat="1" x14ac:dyDescent="0.25">
      <c r="B18" s="5" t="s">
        <v>221</v>
      </c>
      <c r="C18" s="3" t="s">
        <v>222</v>
      </c>
      <c r="D18" s="7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</row>
    <row r="19" spans="1:5781" ht="15.75" thickBot="1" x14ac:dyDescent="0.3">
      <c r="A19" s="2"/>
      <c r="B19" s="5"/>
      <c r="C19" s="3"/>
      <c r="D19" s="7"/>
    </row>
    <row r="20" spans="1:5781" ht="15.75" thickBot="1" x14ac:dyDescent="0.3">
      <c r="A20" s="4"/>
      <c r="B20" s="232" t="s">
        <v>8</v>
      </c>
      <c r="C20" s="233"/>
      <c r="D20" s="234"/>
    </row>
    <row r="21" spans="1:5781" x14ac:dyDescent="0.25">
      <c r="A21" s="2"/>
      <c r="B21" s="6" t="s">
        <v>9</v>
      </c>
      <c r="C21" s="3" t="s">
        <v>10</v>
      </c>
      <c r="D21" s="7"/>
    </row>
    <row r="22" spans="1:5781" ht="15.75" thickBot="1" x14ac:dyDescent="0.3">
      <c r="A22" s="2"/>
      <c r="B22" s="5"/>
      <c r="C22" s="3"/>
      <c r="D22" s="7"/>
    </row>
    <row r="23" spans="1:5781" ht="15.75" thickBot="1" x14ac:dyDescent="0.3">
      <c r="A23" s="4"/>
      <c r="B23" s="232" t="s">
        <v>12</v>
      </c>
      <c r="C23" s="233"/>
      <c r="D23" s="234"/>
    </row>
    <row r="24" spans="1:5781" x14ac:dyDescent="0.25">
      <c r="A24" s="2"/>
      <c r="B24" s="6" t="s">
        <v>13</v>
      </c>
      <c r="C24" s="3" t="s">
        <v>14</v>
      </c>
      <c r="D24" s="3" t="s">
        <v>15</v>
      </c>
    </row>
    <row r="25" spans="1:5781" ht="25.5" x14ac:dyDescent="0.25">
      <c r="A25" s="2"/>
      <c r="B25" s="6" t="s">
        <v>16</v>
      </c>
      <c r="C25" s="3" t="s">
        <v>17</v>
      </c>
      <c r="D25" s="3"/>
    </row>
    <row r="26" spans="1:5781" x14ac:dyDescent="0.25">
      <c r="A26" s="2"/>
      <c r="B26" s="6" t="s">
        <v>18</v>
      </c>
      <c r="C26" s="3" t="s">
        <v>19</v>
      </c>
      <c r="D26" s="3"/>
    </row>
    <row r="27" spans="1:5781" x14ac:dyDescent="0.25">
      <c r="A27" s="2"/>
      <c r="B27" s="6" t="s">
        <v>20</v>
      </c>
      <c r="C27" s="3" t="s">
        <v>21</v>
      </c>
      <c r="D27" s="3"/>
    </row>
    <row r="28" spans="1:5781" ht="25.5" x14ac:dyDescent="0.25">
      <c r="A28" s="2"/>
      <c r="B28" s="6" t="s">
        <v>22</v>
      </c>
      <c r="C28" s="3" t="s">
        <v>23</v>
      </c>
      <c r="D28" s="3" t="s">
        <v>15</v>
      </c>
    </row>
  </sheetData>
  <sheetProtection algorithmName="SHA-512" hashValue="w94k/aOPjUThNvCoO9HO5d2mbje+9nYkMr8t3/yqagqUQLpeQcuYHz+WpNfxlrFCwy+Lji//kunMaXBxFyw7ZA==" saltValue="dlJuPoCJ9Cda8bvrzimx4g==" spinCount="100000" sheet="1" objects="1" scenarios="1"/>
  <mergeCells count="2">
    <mergeCell ref="B2:D2"/>
    <mergeCell ref="B3:D3"/>
  </mergeCells>
  <hyperlinks>
    <hyperlink ref="B9" location="'EU OV1'!A1" display="EU OV1"/>
    <hyperlink ref="B12" location="'EU KM1'!A1" display="EU KM1"/>
    <hyperlink ref="B21" location="'EU OR1'!A1" display="EU OR1"/>
    <hyperlink ref="B24" location="'EU REM1'!A1" display="EU REM1"/>
    <hyperlink ref="B25" location="'EU REM2'!A1" display="EU REM2"/>
    <hyperlink ref="B26" location="'EU REM3'!A1" display="EU REM3"/>
    <hyperlink ref="B27" location="'EU REM4'!A1" display="EU REM4"/>
    <hyperlink ref="B28" location="'EU REM5'!A1" display="EU REM5"/>
    <hyperlink ref="B15" location="'EU CR1'!A1" display="EU CR1"/>
    <hyperlink ref="B17" location="'EU CQ3'!A1" display="EU CQ3"/>
    <hyperlink ref="B18" location="'EU CQ7'!A1" display="EU CQ7"/>
    <hyperlink ref="B16" location="'EU CQ1'!A1" display="EU CQ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workbookViewId="0">
      <selection activeCell="C37" sqref="C37"/>
    </sheetView>
  </sheetViews>
  <sheetFormatPr defaultColWidth="8.5703125" defaultRowHeight="14.25" x14ac:dyDescent="0.2"/>
  <cols>
    <col min="1" max="1" width="15.42578125" style="18" bestFit="1" customWidth="1"/>
    <col min="2" max="2" width="4.42578125" style="18" customWidth="1"/>
    <col min="3" max="3" width="92" style="18" customWidth="1"/>
    <col min="4" max="7" width="19.5703125" style="18" customWidth="1"/>
    <col min="8" max="16384" width="8.5703125" style="18"/>
  </cols>
  <sheetData>
    <row r="1" spans="1:7" x14ac:dyDescent="0.2">
      <c r="A1" s="42" t="s">
        <v>128</v>
      </c>
    </row>
    <row r="4" spans="1:7" ht="15" thickBot="1" x14ac:dyDescent="0.25"/>
    <row r="5" spans="1:7" ht="15.75" x14ac:dyDescent="0.2">
      <c r="B5" s="337" t="s">
        <v>17</v>
      </c>
      <c r="C5" s="337"/>
      <c r="D5" s="337"/>
      <c r="E5" s="337"/>
      <c r="F5" s="337"/>
      <c r="G5" s="337"/>
    </row>
    <row r="6" spans="1:7" ht="26.25" thickBot="1" x14ac:dyDescent="0.25">
      <c r="B6" s="338" t="s">
        <v>155</v>
      </c>
      <c r="C6" s="339"/>
      <c r="D6" s="191" t="s">
        <v>130</v>
      </c>
      <c r="E6" s="191" t="s">
        <v>131</v>
      </c>
      <c r="F6" s="191" t="s">
        <v>132</v>
      </c>
      <c r="G6" s="191" t="s">
        <v>133</v>
      </c>
    </row>
    <row r="7" spans="1:7" ht="15" thickBot="1" x14ac:dyDescent="0.25">
      <c r="B7" s="195"/>
      <c r="C7" s="196" t="s">
        <v>156</v>
      </c>
      <c r="D7" s="178"/>
      <c r="E7" s="178"/>
      <c r="F7" s="178"/>
      <c r="G7" s="178"/>
    </row>
    <row r="8" spans="1:7" x14ac:dyDescent="0.2">
      <c r="B8" s="78">
        <v>1</v>
      </c>
      <c r="C8" s="79" t="s">
        <v>157</v>
      </c>
      <c r="D8" s="13">
        <v>0</v>
      </c>
      <c r="E8" s="13">
        <v>14</v>
      </c>
      <c r="F8" s="13">
        <v>7</v>
      </c>
      <c r="G8" s="252">
        <v>29.5</v>
      </c>
    </row>
    <row r="9" spans="1:7" x14ac:dyDescent="0.2">
      <c r="B9" s="78">
        <v>2</v>
      </c>
      <c r="C9" s="79" t="s">
        <v>158</v>
      </c>
      <c r="D9" s="13">
        <v>0</v>
      </c>
      <c r="E9" s="13">
        <v>370.9969517664</v>
      </c>
      <c r="F9" s="13">
        <v>68.600922999999995</v>
      </c>
      <c r="G9" s="13">
        <v>757.84163768910003</v>
      </c>
    </row>
    <row r="10" spans="1:7" ht="26.25" thickBot="1" x14ac:dyDescent="0.25">
      <c r="B10" s="78">
        <v>3</v>
      </c>
      <c r="C10" s="80" t="s">
        <v>159</v>
      </c>
      <c r="D10" s="13">
        <v>0</v>
      </c>
      <c r="E10" s="13">
        <v>320.53635182189998</v>
      </c>
      <c r="F10" s="13">
        <v>68.600922999999995</v>
      </c>
      <c r="G10" s="13">
        <v>468.4402362706</v>
      </c>
    </row>
    <row r="11" spans="1:7" ht="15" thickBot="1" x14ac:dyDescent="0.25">
      <c r="B11" s="197"/>
      <c r="C11" s="198" t="s">
        <v>160</v>
      </c>
      <c r="D11" s="180"/>
      <c r="E11" s="180"/>
      <c r="F11" s="180"/>
      <c r="G11" s="180"/>
    </row>
    <row r="12" spans="1:7" ht="25.5" x14ac:dyDescent="0.2">
      <c r="B12" s="78">
        <v>4</v>
      </c>
      <c r="C12" s="79" t="s">
        <v>161</v>
      </c>
      <c r="D12" s="13">
        <v>0</v>
      </c>
      <c r="E12" s="13">
        <v>0</v>
      </c>
      <c r="F12" s="13">
        <v>0</v>
      </c>
      <c r="G12" s="13">
        <v>0</v>
      </c>
    </row>
    <row r="13" spans="1:7" ht="15" thickBot="1" x14ac:dyDescent="0.25">
      <c r="B13" s="78">
        <v>5</v>
      </c>
      <c r="C13" s="79" t="s">
        <v>162</v>
      </c>
      <c r="D13" s="13">
        <v>0</v>
      </c>
      <c r="E13" s="13">
        <v>0</v>
      </c>
      <c r="F13" s="13">
        <v>0</v>
      </c>
      <c r="G13" s="13">
        <v>0</v>
      </c>
    </row>
    <row r="14" spans="1:7" ht="15" thickBot="1" x14ac:dyDescent="0.25">
      <c r="B14" s="197"/>
      <c r="C14" s="198" t="s">
        <v>163</v>
      </c>
      <c r="D14" s="180"/>
      <c r="E14" s="180"/>
      <c r="F14" s="180"/>
      <c r="G14" s="180"/>
    </row>
    <row r="15" spans="1:7" x14ac:dyDescent="0.2">
      <c r="B15" s="192">
        <v>6</v>
      </c>
      <c r="C15" s="193" t="s">
        <v>164</v>
      </c>
      <c r="D15" s="194">
        <v>0</v>
      </c>
      <c r="E15" s="194">
        <v>0</v>
      </c>
      <c r="F15" s="194">
        <v>0</v>
      </c>
      <c r="G15" s="194">
        <v>0</v>
      </c>
    </row>
    <row r="16" spans="1:7" x14ac:dyDescent="0.2">
      <c r="B16" s="78">
        <v>7</v>
      </c>
      <c r="C16" s="79" t="s">
        <v>165</v>
      </c>
      <c r="D16" s="13">
        <v>0</v>
      </c>
      <c r="E16" s="13">
        <v>0</v>
      </c>
      <c r="F16" s="13">
        <v>0</v>
      </c>
      <c r="G16" s="13">
        <v>0</v>
      </c>
    </row>
    <row r="17" spans="2:7" x14ac:dyDescent="0.2">
      <c r="B17" s="78">
        <v>8</v>
      </c>
      <c r="C17" s="80" t="s">
        <v>166</v>
      </c>
      <c r="D17" s="13">
        <v>0</v>
      </c>
      <c r="E17" s="13">
        <v>0</v>
      </c>
      <c r="F17" s="13">
        <v>0</v>
      </c>
      <c r="G17" s="13">
        <v>0</v>
      </c>
    </row>
    <row r="18" spans="2:7" x14ac:dyDescent="0.2">
      <c r="B18" s="78">
        <v>9</v>
      </c>
      <c r="C18" s="80" t="s">
        <v>167</v>
      </c>
      <c r="D18" s="13">
        <v>0</v>
      </c>
      <c r="E18" s="13">
        <v>0</v>
      </c>
      <c r="F18" s="13">
        <v>0</v>
      </c>
      <c r="G18" s="13">
        <v>0</v>
      </c>
    </row>
    <row r="19" spans="2:7" ht="25.5" x14ac:dyDescent="0.2">
      <c r="B19" s="78">
        <v>10</v>
      </c>
      <c r="C19" s="80" t="s">
        <v>168</v>
      </c>
      <c r="D19" s="13">
        <v>0</v>
      </c>
      <c r="E19" s="13">
        <v>0</v>
      </c>
      <c r="F19" s="13">
        <v>0</v>
      </c>
      <c r="G19" s="13">
        <v>0</v>
      </c>
    </row>
    <row r="20" spans="2:7" ht="15" thickBot="1" x14ac:dyDescent="0.25">
      <c r="B20" s="199">
        <v>11</v>
      </c>
      <c r="C20" s="200" t="s">
        <v>169</v>
      </c>
      <c r="D20" s="201">
        <v>0</v>
      </c>
      <c r="E20" s="201">
        <v>0</v>
      </c>
      <c r="F20" s="201">
        <v>0</v>
      </c>
      <c r="G20" s="201">
        <v>0</v>
      </c>
    </row>
    <row r="21" spans="2:7" x14ac:dyDescent="0.2">
      <c r="D21" s="77"/>
      <c r="E21" s="77"/>
      <c r="F21" s="77"/>
      <c r="G21" s="77"/>
    </row>
    <row r="23" spans="2:7" ht="15" x14ac:dyDescent="0.25">
      <c r="B23" s="81"/>
    </row>
    <row r="46" spans="2:2" x14ac:dyDescent="0.2">
      <c r="B46" s="15"/>
    </row>
  </sheetData>
  <sheetProtection algorithmName="SHA-512" hashValue="Dpuyhkwews4wgZx57X2YYE6tB0yogvtrTXBdnOSJYcCr117OR700UWhZ4sa4m2e4j1EzWnv31Y51CH2PC1GQUA==" saltValue="c7arBdcx4uQoiHGtdq4Ypg==" spinCount="100000" sheet="1" objects="1" scenarios="1"/>
  <mergeCells count="2">
    <mergeCell ref="B5:G5"/>
    <mergeCell ref="B6:C6"/>
  </mergeCells>
  <hyperlinks>
    <hyperlink ref="A1" location="Tartalomjegyzék!A1" display="Táblajegyzék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zoomScale="85" zoomScaleNormal="85" workbookViewId="0">
      <selection activeCell="C37" sqref="C37"/>
    </sheetView>
  </sheetViews>
  <sheetFormatPr defaultColWidth="8.5703125" defaultRowHeight="14.25" x14ac:dyDescent="0.2"/>
  <cols>
    <col min="1" max="1" width="15.42578125" style="18" customWidth="1"/>
    <col min="2" max="2" width="4.42578125" style="18" customWidth="1"/>
    <col min="3" max="3" width="54.5703125" style="62" customWidth="1"/>
    <col min="4" max="4" width="29.5703125" style="82" customWidth="1"/>
    <col min="5" max="6" width="27.42578125" style="82" customWidth="1"/>
    <col min="7" max="11" width="29.5703125" style="82" customWidth="1"/>
    <col min="12" max="16384" width="8.5703125" style="18"/>
  </cols>
  <sheetData>
    <row r="1" spans="1:11" x14ac:dyDescent="0.2">
      <c r="A1" s="42" t="s">
        <v>128</v>
      </c>
    </row>
    <row r="3" spans="1:11" ht="15" thickBot="1" x14ac:dyDescent="0.25"/>
    <row r="4" spans="1:11" ht="15.75" x14ac:dyDescent="0.2">
      <c r="B4" s="340" t="s">
        <v>170</v>
      </c>
      <c r="C4" s="341"/>
      <c r="D4" s="342" t="s">
        <v>19</v>
      </c>
      <c r="E4" s="342"/>
      <c r="F4" s="342"/>
      <c r="G4" s="342"/>
      <c r="H4" s="342"/>
      <c r="I4" s="342"/>
      <c r="J4" s="342"/>
      <c r="K4" s="342"/>
    </row>
    <row r="5" spans="1:11" ht="90" thickBot="1" x14ac:dyDescent="0.25">
      <c r="B5" s="343" t="s">
        <v>171</v>
      </c>
      <c r="C5" s="343"/>
      <c r="D5" s="202" t="s">
        <v>172</v>
      </c>
      <c r="E5" s="202" t="s">
        <v>173</v>
      </c>
      <c r="F5" s="202" t="s">
        <v>174</v>
      </c>
      <c r="G5" s="202" t="s">
        <v>175</v>
      </c>
      <c r="H5" s="202" t="s">
        <v>176</v>
      </c>
      <c r="I5" s="202" t="s">
        <v>177</v>
      </c>
      <c r="J5" s="202" t="s">
        <v>178</v>
      </c>
      <c r="K5" s="202" t="s">
        <v>179</v>
      </c>
    </row>
    <row r="6" spans="1:11" ht="15" thickBot="1" x14ac:dyDescent="0.25">
      <c r="B6" s="205">
        <v>1</v>
      </c>
      <c r="C6" s="206" t="s">
        <v>130</v>
      </c>
      <c r="D6" s="207">
        <v>0</v>
      </c>
      <c r="E6" s="207">
        <v>0</v>
      </c>
      <c r="F6" s="207">
        <v>0</v>
      </c>
      <c r="G6" s="207">
        <v>0</v>
      </c>
      <c r="H6" s="207">
        <v>0</v>
      </c>
      <c r="I6" s="207">
        <v>0</v>
      </c>
      <c r="J6" s="207">
        <v>0</v>
      </c>
      <c r="K6" s="207">
        <v>0</v>
      </c>
    </row>
    <row r="7" spans="1:11" x14ac:dyDescent="0.2">
      <c r="B7" s="78">
        <v>2</v>
      </c>
      <c r="C7" s="83" t="s">
        <v>180</v>
      </c>
      <c r="D7" s="84">
        <v>0</v>
      </c>
      <c r="E7" s="84">
        <v>0</v>
      </c>
      <c r="F7" s="84">
        <v>0</v>
      </c>
      <c r="G7" s="84">
        <v>0</v>
      </c>
      <c r="H7" s="84">
        <v>0</v>
      </c>
      <c r="I7" s="84">
        <v>0</v>
      </c>
      <c r="J7" s="84">
        <v>0</v>
      </c>
      <c r="K7" s="84">
        <v>0</v>
      </c>
    </row>
    <row r="8" spans="1:11" x14ac:dyDescent="0.2">
      <c r="B8" s="78">
        <v>3</v>
      </c>
      <c r="C8" s="83" t="s">
        <v>181</v>
      </c>
      <c r="D8" s="84">
        <v>0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</row>
    <row r="9" spans="1:11" ht="25.5" x14ac:dyDescent="0.2">
      <c r="B9" s="78">
        <v>4</v>
      </c>
      <c r="C9" s="83" t="s">
        <v>182</v>
      </c>
      <c r="D9" s="84">
        <v>0</v>
      </c>
      <c r="E9" s="84">
        <v>0</v>
      </c>
      <c r="F9" s="84">
        <v>0</v>
      </c>
      <c r="G9" s="84">
        <v>0</v>
      </c>
      <c r="H9" s="84">
        <v>0</v>
      </c>
      <c r="I9" s="84">
        <v>0</v>
      </c>
      <c r="J9" s="84">
        <v>0</v>
      </c>
      <c r="K9" s="84">
        <v>0</v>
      </c>
    </row>
    <row r="10" spans="1:11" x14ac:dyDescent="0.2">
      <c r="B10" s="78">
        <v>5</v>
      </c>
      <c r="C10" s="83" t="s">
        <v>183</v>
      </c>
      <c r="D10" s="84">
        <v>0</v>
      </c>
      <c r="E10" s="84">
        <v>0</v>
      </c>
      <c r="F10" s="84">
        <v>0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</row>
    <row r="11" spans="1:11" ht="15" thickBot="1" x14ac:dyDescent="0.25">
      <c r="B11" s="78">
        <v>6</v>
      </c>
      <c r="C11" s="83" t="s">
        <v>184</v>
      </c>
      <c r="D11" s="84">
        <v>0</v>
      </c>
      <c r="E11" s="84">
        <v>0</v>
      </c>
      <c r="F11" s="84">
        <v>0</v>
      </c>
      <c r="G11" s="84">
        <v>0</v>
      </c>
      <c r="H11" s="84">
        <v>0</v>
      </c>
      <c r="I11" s="84">
        <v>0</v>
      </c>
      <c r="J11" s="84">
        <v>0</v>
      </c>
      <c r="K11" s="84">
        <v>0</v>
      </c>
    </row>
    <row r="12" spans="1:11" ht="15" thickBot="1" x14ac:dyDescent="0.25">
      <c r="B12" s="197">
        <v>7</v>
      </c>
      <c r="C12" s="203" t="s">
        <v>131</v>
      </c>
      <c r="D12" s="204">
        <v>0</v>
      </c>
      <c r="E12" s="204">
        <v>0</v>
      </c>
      <c r="F12" s="204">
        <v>0</v>
      </c>
      <c r="G12" s="204">
        <v>0</v>
      </c>
      <c r="H12" s="204">
        <v>0</v>
      </c>
      <c r="I12" s="204">
        <v>0</v>
      </c>
      <c r="J12" s="204">
        <v>0</v>
      </c>
      <c r="K12" s="204">
        <v>0</v>
      </c>
    </row>
    <row r="13" spans="1:11" x14ac:dyDescent="0.2">
      <c r="B13" s="78">
        <v>8</v>
      </c>
      <c r="C13" s="83" t="s">
        <v>180</v>
      </c>
      <c r="D13" s="84">
        <v>87</v>
      </c>
      <c r="E13" s="84">
        <v>51</v>
      </c>
      <c r="F13" s="84">
        <v>36</v>
      </c>
      <c r="G13" s="84">
        <v>0</v>
      </c>
      <c r="H13" s="84">
        <v>2</v>
      </c>
      <c r="I13" s="84">
        <v>0</v>
      </c>
      <c r="J13" s="84">
        <v>13</v>
      </c>
      <c r="K13" s="84">
        <v>0</v>
      </c>
    </row>
    <row r="14" spans="1:11" x14ac:dyDescent="0.2">
      <c r="B14" s="78">
        <v>9</v>
      </c>
      <c r="C14" s="83" t="s">
        <v>181</v>
      </c>
      <c r="D14" s="84">
        <v>0</v>
      </c>
      <c r="E14" s="84">
        <v>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84">
        <v>0</v>
      </c>
    </row>
    <row r="15" spans="1:11" ht="25.5" x14ac:dyDescent="0.2">
      <c r="B15" s="78">
        <v>10</v>
      </c>
      <c r="C15" s="83" t="s">
        <v>182</v>
      </c>
      <c r="D15" s="84">
        <v>0</v>
      </c>
      <c r="E15" s="84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84">
        <v>0</v>
      </c>
    </row>
    <row r="16" spans="1:11" x14ac:dyDescent="0.2">
      <c r="B16" s="78">
        <v>11</v>
      </c>
      <c r="C16" s="83" t="s">
        <v>183</v>
      </c>
      <c r="D16" s="84">
        <v>0</v>
      </c>
      <c r="E16" s="84">
        <v>0</v>
      </c>
      <c r="F16" s="84">
        <v>0</v>
      </c>
      <c r="G16" s="84">
        <v>0</v>
      </c>
      <c r="H16" s="84">
        <v>0</v>
      </c>
      <c r="I16" s="84">
        <v>0</v>
      </c>
      <c r="J16" s="84">
        <v>0</v>
      </c>
      <c r="K16" s="84">
        <v>0</v>
      </c>
    </row>
    <row r="17" spans="2:11" ht="15" thickBot="1" x14ac:dyDescent="0.25">
      <c r="B17" s="78">
        <v>12</v>
      </c>
      <c r="C17" s="83" t="s">
        <v>184</v>
      </c>
      <c r="D17" s="84">
        <v>0</v>
      </c>
      <c r="E17" s="84">
        <v>0</v>
      </c>
      <c r="F17" s="84">
        <v>0</v>
      </c>
      <c r="G17" s="84">
        <v>0</v>
      </c>
      <c r="H17" s="84">
        <v>0</v>
      </c>
      <c r="I17" s="84">
        <v>0</v>
      </c>
      <c r="J17" s="84">
        <v>0</v>
      </c>
      <c r="K17" s="84">
        <v>0</v>
      </c>
    </row>
    <row r="18" spans="2:11" ht="15" thickBot="1" x14ac:dyDescent="0.25">
      <c r="B18" s="197">
        <v>13</v>
      </c>
      <c r="C18" s="203" t="s">
        <v>132</v>
      </c>
      <c r="D18" s="204">
        <v>0</v>
      </c>
      <c r="E18" s="204">
        <v>0</v>
      </c>
      <c r="F18" s="204">
        <v>0</v>
      </c>
      <c r="G18" s="204">
        <v>0</v>
      </c>
      <c r="H18" s="204">
        <v>0</v>
      </c>
      <c r="I18" s="204">
        <v>0</v>
      </c>
      <c r="J18" s="204">
        <v>0</v>
      </c>
      <c r="K18" s="204">
        <v>0</v>
      </c>
    </row>
    <row r="19" spans="2:11" x14ac:dyDescent="0.2">
      <c r="B19" s="78">
        <v>14</v>
      </c>
      <c r="C19" s="83" t="s">
        <v>180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</row>
    <row r="20" spans="2:11" x14ac:dyDescent="0.2">
      <c r="B20" s="78">
        <v>15</v>
      </c>
      <c r="C20" s="83" t="s">
        <v>181</v>
      </c>
      <c r="D20" s="84">
        <v>0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</row>
    <row r="21" spans="2:11" ht="25.5" x14ac:dyDescent="0.2">
      <c r="B21" s="78">
        <v>16</v>
      </c>
      <c r="C21" s="83" t="s">
        <v>182</v>
      </c>
      <c r="D21" s="84">
        <v>0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</row>
    <row r="22" spans="2:11" x14ac:dyDescent="0.2">
      <c r="B22" s="78">
        <v>17</v>
      </c>
      <c r="C22" s="83" t="s">
        <v>183</v>
      </c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</row>
    <row r="23" spans="2:11" ht="15" thickBot="1" x14ac:dyDescent="0.25">
      <c r="B23" s="78">
        <v>18</v>
      </c>
      <c r="C23" s="83" t="s">
        <v>184</v>
      </c>
      <c r="D23" s="84">
        <v>0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84">
        <v>0</v>
      </c>
    </row>
    <row r="24" spans="2:11" ht="15" thickBot="1" x14ac:dyDescent="0.25">
      <c r="B24" s="197">
        <v>19</v>
      </c>
      <c r="C24" s="203" t="s">
        <v>133</v>
      </c>
      <c r="D24" s="204">
        <f ca="1">SUM(D25:D29)</f>
        <v>303.47362524109997</v>
      </c>
      <c r="E24" s="204">
        <f t="shared" ref="E24:K24" ca="1" si="0">SUM(E25:E29)</f>
        <v>170.2546732047</v>
      </c>
      <c r="F24" s="204">
        <f t="shared" ca="1" si="0"/>
        <v>133.2189520364</v>
      </c>
      <c r="G24" s="204">
        <f t="shared" ca="1" si="0"/>
        <v>0</v>
      </c>
      <c r="H24" s="204">
        <f t="shared" ca="1" si="0"/>
        <v>1</v>
      </c>
      <c r="I24" s="204">
        <f t="shared" ca="1" si="0"/>
        <v>0</v>
      </c>
      <c r="J24" s="204">
        <f t="shared" ca="1" si="0"/>
        <v>131.2546732047</v>
      </c>
      <c r="K24" s="204">
        <f t="shared" ca="1" si="0"/>
        <v>0</v>
      </c>
    </row>
    <row r="25" spans="2:11" x14ac:dyDescent="0.2">
      <c r="B25" s="78">
        <v>20</v>
      </c>
      <c r="C25" s="83" t="s">
        <v>180</v>
      </c>
      <c r="D25" s="84">
        <f ca="1">154.4736252411+149</f>
        <v>303.47362524109997</v>
      </c>
      <c r="E25" s="84">
        <f ca="1">86.2546732047+84</f>
        <v>170.2546732047</v>
      </c>
      <c r="F25" s="84">
        <f ca="1">68.2189520364+65</f>
        <v>133.2189520364</v>
      </c>
      <c r="G25" s="84">
        <v>0</v>
      </c>
      <c r="H25" s="84">
        <v>1</v>
      </c>
      <c r="I25" s="84">
        <v>0</v>
      </c>
      <c r="J25" s="84">
        <f ca="1">86.2546732047+45</f>
        <v>131.2546732047</v>
      </c>
      <c r="K25" s="84">
        <v>0</v>
      </c>
    </row>
    <row r="26" spans="2:11" x14ac:dyDescent="0.2">
      <c r="B26" s="78">
        <v>21</v>
      </c>
      <c r="C26" s="83" t="s">
        <v>181</v>
      </c>
      <c r="D26" s="84">
        <v>0</v>
      </c>
      <c r="E26" s="84">
        <v>0</v>
      </c>
      <c r="F26" s="84">
        <v>0</v>
      </c>
      <c r="G26" s="84">
        <v>0</v>
      </c>
      <c r="H26" s="84">
        <v>0</v>
      </c>
      <c r="I26" s="84">
        <v>0</v>
      </c>
      <c r="J26" s="84">
        <v>0</v>
      </c>
      <c r="K26" s="84">
        <v>0</v>
      </c>
    </row>
    <row r="27" spans="2:11" ht="25.5" x14ac:dyDescent="0.2">
      <c r="B27" s="78">
        <v>22</v>
      </c>
      <c r="C27" s="83" t="s">
        <v>182</v>
      </c>
      <c r="D27" s="84">
        <v>0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</row>
    <row r="28" spans="2:11" x14ac:dyDescent="0.2">
      <c r="B28" s="78">
        <v>23</v>
      </c>
      <c r="C28" s="83" t="s">
        <v>183</v>
      </c>
      <c r="D28" s="84">
        <v>0</v>
      </c>
      <c r="E28" s="84">
        <v>0</v>
      </c>
      <c r="F28" s="84">
        <v>0</v>
      </c>
      <c r="G28" s="84">
        <v>0</v>
      </c>
      <c r="H28" s="84">
        <v>0</v>
      </c>
      <c r="I28" s="84">
        <v>0</v>
      </c>
      <c r="J28" s="84">
        <v>0</v>
      </c>
      <c r="K28" s="84">
        <v>0</v>
      </c>
    </row>
    <row r="29" spans="2:11" ht="15" thickBot="1" x14ac:dyDescent="0.25">
      <c r="B29" s="78">
        <v>24</v>
      </c>
      <c r="C29" s="83" t="s">
        <v>184</v>
      </c>
      <c r="D29" s="84">
        <v>0</v>
      </c>
      <c r="E29" s="84">
        <v>0</v>
      </c>
      <c r="F29" s="84">
        <v>0</v>
      </c>
      <c r="G29" s="84">
        <v>0</v>
      </c>
      <c r="H29" s="84">
        <v>0</v>
      </c>
      <c r="I29" s="84">
        <v>0</v>
      </c>
      <c r="J29" s="84">
        <v>0</v>
      </c>
      <c r="K29" s="84">
        <v>0</v>
      </c>
    </row>
    <row r="30" spans="2:11" ht="15" thickBot="1" x14ac:dyDescent="0.25">
      <c r="B30" s="208">
        <v>25</v>
      </c>
      <c r="C30" s="209" t="s">
        <v>185</v>
      </c>
      <c r="D30" s="253">
        <f ca="1">+D6+D12+D18+D24</f>
        <v>303.47362524109997</v>
      </c>
      <c r="E30" s="253">
        <f t="shared" ref="E30:K30" ca="1" si="1">+E6+E12+E18+E24</f>
        <v>170.2546732047</v>
      </c>
      <c r="F30" s="253">
        <f t="shared" ca="1" si="1"/>
        <v>133.2189520364</v>
      </c>
      <c r="G30" s="253">
        <f t="shared" ca="1" si="1"/>
        <v>0</v>
      </c>
      <c r="H30" s="253">
        <f t="shared" ca="1" si="1"/>
        <v>1</v>
      </c>
      <c r="I30" s="253">
        <f t="shared" ca="1" si="1"/>
        <v>0</v>
      </c>
      <c r="J30" s="253">
        <f t="shared" ca="1" si="1"/>
        <v>131.2546732047</v>
      </c>
      <c r="K30" s="253">
        <f t="shared" ca="1" si="1"/>
        <v>0</v>
      </c>
    </row>
    <row r="31" spans="2:11" x14ac:dyDescent="0.2">
      <c r="B31" s="63"/>
    </row>
    <row r="32" spans="2:11" x14ac:dyDescent="0.2">
      <c r="D32" s="85"/>
      <c r="E32" s="85"/>
      <c r="F32" s="85"/>
      <c r="G32" s="85"/>
      <c r="H32" s="85"/>
      <c r="I32" s="85"/>
      <c r="J32" s="85"/>
      <c r="K32" s="85"/>
    </row>
    <row r="33" spans="2:11" x14ac:dyDescent="0.2">
      <c r="D33" s="85"/>
      <c r="E33" s="85"/>
      <c r="F33" s="85"/>
      <c r="G33" s="85"/>
      <c r="H33" s="85"/>
      <c r="I33" s="85"/>
      <c r="J33" s="85"/>
      <c r="K33" s="85"/>
    </row>
    <row r="45" spans="2:11" x14ac:dyDescent="0.2">
      <c r="B45" s="15"/>
    </row>
  </sheetData>
  <sheetProtection algorithmName="SHA-512" hashValue="agIrmi8RjTCgta8zhW/cuvxWr/1qD2kI85zixr2CyHHDfN7nWew2DDp9sQzyKMJalSsx61Z3o9h+Eib275hnsw==" saltValue="HPVFVXXsRvNTHcyYbj8JaA==" spinCount="100000" sheet="1" objects="1" scenarios="1"/>
  <mergeCells count="3">
    <mergeCell ref="B4:C4"/>
    <mergeCell ref="D4:K4"/>
    <mergeCell ref="B5:C5"/>
  </mergeCells>
  <hyperlinks>
    <hyperlink ref="A1" location="Tartalomjegyzék!A1" display="Táblajegyzék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5"/>
  <sheetViews>
    <sheetView workbookViewId="0">
      <selection activeCell="C37" sqref="C37"/>
    </sheetView>
  </sheetViews>
  <sheetFormatPr defaultColWidth="8.5703125" defaultRowHeight="14.25" x14ac:dyDescent="0.2"/>
  <cols>
    <col min="1" max="1" width="15.42578125" style="18" bestFit="1" customWidth="1"/>
    <col min="2" max="2" width="4.42578125" style="18" customWidth="1"/>
    <col min="3" max="3" width="45.5703125" style="18" customWidth="1"/>
    <col min="4" max="4" width="43.42578125" style="18" customWidth="1"/>
    <col min="5" max="16384" width="8.5703125" style="18"/>
  </cols>
  <sheetData>
    <row r="1" spans="1:4" x14ac:dyDescent="0.2">
      <c r="A1" s="42" t="s">
        <v>128</v>
      </c>
    </row>
    <row r="3" spans="1:4" ht="15" thickBot="1" x14ac:dyDescent="0.25"/>
    <row r="4" spans="1:4" ht="15.75" x14ac:dyDescent="0.25">
      <c r="B4" s="344" t="s">
        <v>21</v>
      </c>
      <c r="C4" s="344"/>
      <c r="D4" s="344"/>
    </row>
    <row r="5" spans="1:4" ht="39" thickBot="1" x14ac:dyDescent="0.25">
      <c r="B5" s="345" t="s">
        <v>186</v>
      </c>
      <c r="C5" s="346"/>
      <c r="D5" s="202" t="s">
        <v>187</v>
      </c>
    </row>
    <row r="6" spans="1:4" x14ac:dyDescent="0.2">
      <c r="B6" s="213">
        <v>1</v>
      </c>
      <c r="C6" s="214" t="s">
        <v>188</v>
      </c>
      <c r="D6" s="215">
        <v>0</v>
      </c>
    </row>
    <row r="7" spans="1:4" x14ac:dyDescent="0.2">
      <c r="B7" s="68">
        <v>2</v>
      </c>
      <c r="C7" s="86" t="s">
        <v>189</v>
      </c>
      <c r="D7" s="87">
        <v>0</v>
      </c>
    </row>
    <row r="8" spans="1:4" x14ac:dyDescent="0.2">
      <c r="B8" s="68">
        <v>3</v>
      </c>
      <c r="C8" s="86" t="s">
        <v>190</v>
      </c>
      <c r="D8" s="87">
        <v>0</v>
      </c>
    </row>
    <row r="9" spans="1:4" x14ac:dyDescent="0.2">
      <c r="B9" s="68">
        <v>4</v>
      </c>
      <c r="C9" s="86" t="s">
        <v>191</v>
      </c>
      <c r="D9" s="87">
        <v>0</v>
      </c>
    </row>
    <row r="10" spans="1:4" x14ac:dyDescent="0.2">
      <c r="B10" s="68">
        <v>5</v>
      </c>
      <c r="C10" s="86" t="s">
        <v>192</v>
      </c>
      <c r="D10" s="87">
        <v>0</v>
      </c>
    </row>
    <row r="11" spans="1:4" x14ac:dyDescent="0.2">
      <c r="B11" s="68">
        <v>6</v>
      </c>
      <c r="C11" s="86" t="s">
        <v>193</v>
      </c>
      <c r="D11" s="87">
        <v>0</v>
      </c>
    </row>
    <row r="12" spans="1:4" x14ac:dyDescent="0.2">
      <c r="B12" s="68">
        <v>7</v>
      </c>
      <c r="C12" s="86" t="s">
        <v>194</v>
      </c>
      <c r="D12" s="87">
        <v>0</v>
      </c>
    </row>
    <row r="13" spans="1:4" x14ac:dyDescent="0.2">
      <c r="B13" s="68">
        <v>8</v>
      </c>
      <c r="C13" s="86" t="s">
        <v>195</v>
      </c>
      <c r="D13" s="87">
        <v>0</v>
      </c>
    </row>
    <row r="14" spans="1:4" x14ac:dyDescent="0.2">
      <c r="B14" s="68">
        <v>9</v>
      </c>
      <c r="C14" s="86" t="s">
        <v>196</v>
      </c>
      <c r="D14" s="87">
        <v>0</v>
      </c>
    </row>
    <row r="15" spans="1:4" x14ac:dyDescent="0.2">
      <c r="B15" s="68">
        <v>10</v>
      </c>
      <c r="C15" s="86" t="s">
        <v>197</v>
      </c>
      <c r="D15" s="87">
        <v>0</v>
      </c>
    </row>
    <row r="16" spans="1:4" ht="15" thickBot="1" x14ac:dyDescent="0.25">
      <c r="B16" s="210">
        <v>11</v>
      </c>
      <c r="C16" s="211" t="s">
        <v>198</v>
      </c>
      <c r="D16" s="212">
        <v>0</v>
      </c>
    </row>
    <row r="17" spans="2:4" x14ac:dyDescent="0.2">
      <c r="B17" s="78"/>
      <c r="C17" s="88"/>
      <c r="D17" s="13"/>
    </row>
    <row r="18" spans="2:4" x14ac:dyDescent="0.2">
      <c r="D18" s="89"/>
    </row>
    <row r="19" spans="2:4" x14ac:dyDescent="0.2">
      <c r="B19" s="90"/>
    </row>
    <row r="22" spans="2:4" ht="15" x14ac:dyDescent="0.25">
      <c r="B22" s="81"/>
    </row>
    <row r="45" spans="2:2" x14ac:dyDescent="0.2">
      <c r="B45" s="15"/>
    </row>
  </sheetData>
  <sheetProtection algorithmName="SHA-512" hashValue="LzGH/7zv+JyY6ejeaQ8eXiQI8leNX0AESZTzwSLzvg3vQpN9TKaOAYBd6NrHn+KdBpu5/My3H4Cvr/TlsmEJJA==" saltValue="me/CCJL2wjfq2jSJj0cDaw==" spinCount="100000" sheet="1" objects="1" scenarios="1"/>
  <mergeCells count="2">
    <mergeCell ref="B4:D4"/>
    <mergeCell ref="B5:C5"/>
  </mergeCells>
  <hyperlinks>
    <hyperlink ref="A1" location="Tartalomjegyzék!A1" display="Táblajegyzék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workbookViewId="0">
      <selection activeCell="C37" sqref="C37"/>
    </sheetView>
  </sheetViews>
  <sheetFormatPr defaultColWidth="8.5703125" defaultRowHeight="14.25" x14ac:dyDescent="0.25"/>
  <cols>
    <col min="1" max="1" width="15.42578125" style="64" bestFit="1" customWidth="1"/>
    <col min="2" max="2" width="4.5703125" style="64" customWidth="1"/>
    <col min="3" max="3" width="45.42578125" style="91" bestFit="1" customWidth="1"/>
    <col min="4" max="12" width="18.42578125" style="92" customWidth="1"/>
    <col min="13" max="13" width="18.42578125" style="64" customWidth="1"/>
    <col min="14" max="16384" width="8.5703125" style="64"/>
  </cols>
  <sheetData>
    <row r="1" spans="1:13" x14ac:dyDescent="0.2">
      <c r="A1" s="42" t="s">
        <v>128</v>
      </c>
      <c r="B1" s="18"/>
    </row>
    <row r="3" spans="1:13" ht="15" thickBot="1" x14ac:dyDescent="0.3">
      <c r="C3" s="93"/>
      <c r="M3" s="92"/>
    </row>
    <row r="4" spans="1:13" ht="15.75" x14ac:dyDescent="0.25">
      <c r="B4" s="347" t="s">
        <v>23</v>
      </c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</row>
    <row r="5" spans="1:13" x14ac:dyDescent="0.25">
      <c r="B5" s="348" t="s">
        <v>199</v>
      </c>
      <c r="C5" s="348"/>
      <c r="D5" s="349" t="s">
        <v>200</v>
      </c>
      <c r="E5" s="349"/>
      <c r="F5" s="349"/>
      <c r="G5" s="349" t="s">
        <v>201</v>
      </c>
      <c r="H5" s="349"/>
      <c r="I5" s="349"/>
      <c r="J5" s="349"/>
      <c r="K5" s="349"/>
      <c r="L5" s="349"/>
      <c r="M5" s="349" t="s">
        <v>69</v>
      </c>
    </row>
    <row r="6" spans="1:13" ht="39" thickBot="1" x14ac:dyDescent="0.3">
      <c r="B6" s="345"/>
      <c r="C6" s="345"/>
      <c r="D6" s="202" t="s">
        <v>130</v>
      </c>
      <c r="E6" s="202" t="s">
        <v>131</v>
      </c>
      <c r="F6" s="202" t="s">
        <v>202</v>
      </c>
      <c r="G6" s="202" t="s">
        <v>203</v>
      </c>
      <c r="H6" s="202" t="s">
        <v>204</v>
      </c>
      <c r="I6" s="202" t="s">
        <v>205</v>
      </c>
      <c r="J6" s="202" t="s">
        <v>206</v>
      </c>
      <c r="K6" s="202" t="s">
        <v>207</v>
      </c>
      <c r="L6" s="202" t="s">
        <v>208</v>
      </c>
      <c r="M6" s="350"/>
    </row>
    <row r="7" spans="1:13" ht="15" thickBot="1" x14ac:dyDescent="0.3">
      <c r="B7" s="219">
        <v>1</v>
      </c>
      <c r="C7" s="220" t="s">
        <v>209</v>
      </c>
      <c r="D7" s="221"/>
      <c r="E7" s="221"/>
      <c r="F7" s="221"/>
      <c r="G7" s="221"/>
      <c r="H7" s="221"/>
      <c r="I7" s="221"/>
      <c r="J7" s="221"/>
      <c r="K7" s="221"/>
      <c r="L7" s="221"/>
      <c r="M7" s="222">
        <v>68</v>
      </c>
    </row>
    <row r="8" spans="1:13" x14ac:dyDescent="0.25">
      <c r="B8" s="94">
        <v>2</v>
      </c>
      <c r="C8" s="10" t="s">
        <v>210</v>
      </c>
      <c r="D8" s="84">
        <v>16</v>
      </c>
      <c r="E8" s="84">
        <v>15</v>
      </c>
      <c r="F8" s="84">
        <v>31</v>
      </c>
      <c r="G8" s="95"/>
      <c r="H8" s="95"/>
      <c r="I8" s="95"/>
      <c r="J8" s="95"/>
      <c r="K8" s="95"/>
      <c r="L8" s="95"/>
      <c r="M8" s="96"/>
    </row>
    <row r="9" spans="1:13" x14ac:dyDescent="0.25">
      <c r="B9" s="94">
        <v>3</v>
      </c>
      <c r="C9" s="10" t="s">
        <v>211</v>
      </c>
      <c r="D9" s="95"/>
      <c r="E9" s="95"/>
      <c r="F9" s="95"/>
      <c r="G9" s="84">
        <v>1</v>
      </c>
      <c r="H9" s="84">
        <v>0</v>
      </c>
      <c r="I9" s="84">
        <v>0</v>
      </c>
      <c r="J9" s="84">
        <f ca="1">3+3</f>
        <v>6</v>
      </c>
      <c r="K9" s="84">
        <v>1</v>
      </c>
      <c r="L9" s="84">
        <v>0</v>
      </c>
      <c r="M9" s="96"/>
    </row>
    <row r="10" spans="1:13" ht="15" thickBot="1" x14ac:dyDescent="0.3">
      <c r="B10" s="94">
        <v>4</v>
      </c>
      <c r="C10" s="10" t="s">
        <v>212</v>
      </c>
      <c r="D10" s="95"/>
      <c r="E10" s="95"/>
      <c r="F10" s="95"/>
      <c r="G10" s="84">
        <v>1</v>
      </c>
      <c r="H10" s="84">
        <v>0</v>
      </c>
      <c r="I10" s="84">
        <v>1</v>
      </c>
      <c r="J10" s="84">
        <v>4</v>
      </c>
      <c r="K10" s="84">
        <v>3</v>
      </c>
      <c r="L10" s="254">
        <f ca="1">12.5+8</f>
        <v>20.5</v>
      </c>
      <c r="M10" s="96"/>
    </row>
    <row r="11" spans="1:13" ht="26.25" thickBot="1" x14ac:dyDescent="0.3">
      <c r="B11" s="223">
        <v>5</v>
      </c>
      <c r="C11" s="224" t="s">
        <v>213</v>
      </c>
      <c r="D11" s="204"/>
      <c r="E11" s="204"/>
      <c r="F11" s="204"/>
      <c r="G11" s="204"/>
      <c r="H11" s="204"/>
      <c r="I11" s="204"/>
      <c r="J11" s="204"/>
      <c r="K11" s="204"/>
      <c r="L11" s="204"/>
      <c r="M11" s="225"/>
    </row>
    <row r="12" spans="1:13" x14ac:dyDescent="0.25">
      <c r="B12" s="94">
        <v>6</v>
      </c>
      <c r="C12" s="10" t="s">
        <v>214</v>
      </c>
      <c r="D12" s="84">
        <v>0</v>
      </c>
      <c r="E12" s="84">
        <v>370.9969517664</v>
      </c>
      <c r="F12" s="84">
        <v>371</v>
      </c>
      <c r="G12" s="84">
        <v>25.805099999999999</v>
      </c>
      <c r="H12" s="84">
        <v>241.51</v>
      </c>
      <c r="I12" s="84">
        <v>6.7649999999999997</v>
      </c>
      <c r="J12" s="84">
        <f ca="1">61.2902+13.381337</f>
        <v>74.671537000000001</v>
      </c>
      <c r="K12" s="84">
        <f ca="1">22.75+0.514286</f>
        <v>23.264285999999998</v>
      </c>
      <c r="L12" s="84">
        <f ca="1">97.43+357</f>
        <v>454.43</v>
      </c>
      <c r="M12" s="96"/>
    </row>
    <row r="13" spans="1:13" ht="15" thickBot="1" x14ac:dyDescent="0.3">
      <c r="B13" s="216">
        <v>7</v>
      </c>
      <c r="C13" s="217" t="s">
        <v>215</v>
      </c>
      <c r="D13" s="255">
        <v>35.643998979400003</v>
      </c>
      <c r="E13" s="255">
        <v>602.43912396529993</v>
      </c>
      <c r="F13" s="255">
        <v>638</v>
      </c>
      <c r="G13" s="255">
        <v>61.38</v>
      </c>
      <c r="H13" s="255">
        <v>249.4</v>
      </c>
      <c r="I13" s="255">
        <v>26.65</v>
      </c>
      <c r="J13" s="255">
        <f ca="1">190.419999+18.40119</f>
        <v>208.821189</v>
      </c>
      <c r="K13" s="255">
        <f ca="1">78.792413+5.274108</f>
        <v>84.066520999999995</v>
      </c>
      <c r="L13" s="255">
        <f ca="1">176.44+281</f>
        <v>457.44</v>
      </c>
      <c r="M13" s="218"/>
    </row>
    <row r="14" spans="1:13" x14ac:dyDescent="0.25">
      <c r="D14" s="97"/>
      <c r="E14" s="97"/>
      <c r="F14" s="97"/>
      <c r="G14" s="97"/>
      <c r="H14" s="97"/>
      <c r="I14" s="97"/>
      <c r="J14" s="97"/>
      <c r="K14" s="97"/>
      <c r="L14" s="97"/>
    </row>
    <row r="15" spans="1:13" x14ac:dyDescent="0.25">
      <c r="D15" s="97"/>
      <c r="E15" s="97"/>
      <c r="F15" s="97"/>
      <c r="G15" s="97"/>
      <c r="H15" s="97"/>
      <c r="I15" s="97"/>
      <c r="J15" s="97"/>
      <c r="K15" s="97"/>
      <c r="L15" s="97"/>
    </row>
    <row r="16" spans="1:13" x14ac:dyDescent="0.25">
      <c r="D16" s="85"/>
      <c r="E16" s="97"/>
      <c r="F16" s="97"/>
      <c r="G16" s="97"/>
      <c r="H16" s="97"/>
      <c r="I16" s="97"/>
      <c r="J16" s="97"/>
      <c r="K16" s="97"/>
      <c r="L16" s="97"/>
    </row>
    <row r="17" spans="2:12" x14ac:dyDescent="0.25">
      <c r="D17" s="97"/>
      <c r="E17" s="97"/>
      <c r="F17" s="97"/>
      <c r="G17" s="97"/>
      <c r="H17" s="97"/>
      <c r="I17" s="97"/>
      <c r="J17" s="97"/>
      <c r="K17" s="97"/>
      <c r="L17" s="97"/>
    </row>
    <row r="18" spans="2:12" x14ac:dyDescent="0.25">
      <c r="D18" s="97"/>
      <c r="E18" s="97"/>
      <c r="F18" s="97"/>
      <c r="G18" s="97"/>
      <c r="H18" s="97"/>
      <c r="I18" s="97"/>
      <c r="J18" s="97"/>
      <c r="K18" s="97"/>
      <c r="L18" s="97"/>
    </row>
    <row r="19" spans="2:12" x14ac:dyDescent="0.25">
      <c r="D19" s="97"/>
      <c r="E19" s="97"/>
      <c r="F19" s="97"/>
      <c r="G19" s="97"/>
      <c r="H19" s="97"/>
      <c r="I19" s="97"/>
      <c r="J19" s="97"/>
      <c r="K19" s="97"/>
      <c r="L19" s="97"/>
    </row>
    <row r="20" spans="2:12" x14ac:dyDescent="0.25">
      <c r="D20" s="97"/>
      <c r="E20" s="97"/>
      <c r="F20" s="97"/>
      <c r="G20" s="97"/>
      <c r="H20" s="97"/>
      <c r="I20" s="97"/>
      <c r="J20" s="97"/>
      <c r="K20" s="97"/>
      <c r="L20" s="97"/>
    </row>
    <row r="22" spans="2:12" ht="15" x14ac:dyDescent="0.25">
      <c r="B22" s="98"/>
    </row>
    <row r="45" spans="2:2" x14ac:dyDescent="0.25">
      <c r="B45" s="99"/>
    </row>
  </sheetData>
  <sheetProtection algorithmName="SHA-512" hashValue="eA5Gae8K5tls7EDr9DQHGLEXS7tI5QE8F+Gwj7IEje2B/6iEeGH77gLx7bNxNeeuH93vid7zV0bRBdIVFnRDpg==" saltValue="n5cfndlc7jmH4pTjrvn9lw==" spinCount="100000" sheet="1" objects="1" scenarios="1"/>
  <mergeCells count="5">
    <mergeCell ref="B4:M4"/>
    <mergeCell ref="B5:C6"/>
    <mergeCell ref="D5:F5"/>
    <mergeCell ref="G5:L5"/>
    <mergeCell ref="M5:M6"/>
  </mergeCells>
  <hyperlinks>
    <hyperlink ref="A1" location="Tartalomjegyzék!A1" display="Táblajegyzék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workbookViewId="0">
      <selection activeCell="C12" sqref="C12"/>
    </sheetView>
  </sheetViews>
  <sheetFormatPr defaultColWidth="8.5703125" defaultRowHeight="14.25" x14ac:dyDescent="0.2"/>
  <cols>
    <col min="1" max="1" width="15.42578125" style="18" bestFit="1" customWidth="1"/>
    <col min="2" max="2" width="57.140625" style="18" customWidth="1"/>
    <col min="3" max="7" width="17.5703125" style="18" customWidth="1"/>
    <col min="8" max="8" width="8.5703125" style="18"/>
    <col min="9" max="9" width="11.28515625" style="18" bestFit="1" customWidth="1"/>
    <col min="10" max="10" width="11.42578125" style="18" customWidth="1"/>
    <col min="11" max="16384" width="8.5703125" style="18"/>
  </cols>
  <sheetData>
    <row r="1" spans="1:12" x14ac:dyDescent="0.2">
      <c r="A1" s="42" t="s">
        <v>128</v>
      </c>
    </row>
    <row r="3" spans="1:12" ht="15" thickBot="1" x14ac:dyDescent="0.25"/>
    <row r="4" spans="1:12" ht="36" customHeight="1" x14ac:dyDescent="0.25">
      <c r="B4" s="226" t="s">
        <v>24</v>
      </c>
      <c r="C4" s="258" t="s">
        <v>10</v>
      </c>
      <c r="D4" s="258"/>
      <c r="E4" s="258"/>
      <c r="F4" s="258"/>
      <c r="G4" s="258"/>
    </row>
    <row r="5" spans="1:12" x14ac:dyDescent="0.2">
      <c r="B5" s="259" t="s">
        <v>25</v>
      </c>
      <c r="C5" s="261" t="s">
        <v>26</v>
      </c>
      <c r="D5" s="261"/>
      <c r="E5" s="261"/>
      <c r="F5" s="261" t="s">
        <v>27</v>
      </c>
      <c r="G5" s="261" t="s">
        <v>28</v>
      </c>
    </row>
    <row r="6" spans="1:12" ht="15" thickBot="1" x14ac:dyDescent="0.25">
      <c r="B6" s="260"/>
      <c r="C6" s="227">
        <v>44926</v>
      </c>
      <c r="D6" s="227">
        <v>45291</v>
      </c>
      <c r="E6" s="227">
        <v>45657</v>
      </c>
      <c r="F6" s="262"/>
      <c r="G6" s="262"/>
    </row>
    <row r="7" spans="1:12" x14ac:dyDescent="0.2">
      <c r="B7" s="130" t="s">
        <v>29</v>
      </c>
      <c r="C7" s="131">
        <v>29038.227492000002</v>
      </c>
      <c r="D7" s="131">
        <v>47656.314971</v>
      </c>
      <c r="E7" s="131">
        <v>56316.711404000001</v>
      </c>
      <c r="F7" s="131">
        <f>AVERAGE(C7:E7)*15%</f>
        <v>6650.5626933499989</v>
      </c>
      <c r="G7" s="131">
        <f>+F7*12.5</f>
        <v>83132.033666874981</v>
      </c>
      <c r="K7" s="129"/>
      <c r="L7" s="77"/>
    </row>
    <row r="8" spans="1:12" ht="25.5" x14ac:dyDescent="0.2">
      <c r="B8" s="8" t="s">
        <v>30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12" x14ac:dyDescent="0.2">
      <c r="B9" s="10" t="s">
        <v>31</v>
      </c>
      <c r="C9" s="11">
        <v>0</v>
      </c>
      <c r="D9" s="11">
        <v>0</v>
      </c>
      <c r="E9" s="11">
        <v>0</v>
      </c>
      <c r="F9" s="12"/>
      <c r="G9" s="12"/>
    </row>
    <row r="10" spans="1:12" x14ac:dyDescent="0.2">
      <c r="B10" s="10" t="s">
        <v>32</v>
      </c>
      <c r="C10" s="13">
        <v>0</v>
      </c>
      <c r="D10" s="13">
        <v>0</v>
      </c>
      <c r="E10" s="13">
        <v>0</v>
      </c>
      <c r="F10" s="14"/>
      <c r="G10" s="14"/>
    </row>
    <row r="11" spans="1:12" ht="26.25" thickBot="1" x14ac:dyDescent="0.25">
      <c r="B11" s="139" t="s">
        <v>33</v>
      </c>
      <c r="C11" s="140">
        <v>0</v>
      </c>
      <c r="D11" s="140">
        <v>0</v>
      </c>
      <c r="E11" s="140">
        <v>0</v>
      </c>
      <c r="F11" s="140">
        <v>0</v>
      </c>
      <c r="G11" s="140">
        <v>0</v>
      </c>
    </row>
    <row r="12" spans="1:12" x14ac:dyDescent="0.2">
      <c r="B12" s="15"/>
      <c r="C12" s="15"/>
      <c r="D12" s="15"/>
      <c r="E12" s="15"/>
      <c r="F12" s="15"/>
      <c r="G12" s="15"/>
    </row>
    <row r="13" spans="1:12" x14ac:dyDescent="0.2">
      <c r="B13" s="16"/>
      <c r="C13" s="16"/>
      <c r="D13" s="16"/>
      <c r="E13" s="16"/>
      <c r="F13" s="16"/>
      <c r="G13" s="17"/>
    </row>
    <row r="14" spans="1:12" x14ac:dyDescent="0.2">
      <c r="B14" s="16"/>
      <c r="C14" s="16"/>
      <c r="D14" s="16"/>
      <c r="E14" s="16"/>
      <c r="F14" s="17"/>
      <c r="G14" s="16"/>
    </row>
    <row r="15" spans="1:12" x14ac:dyDescent="0.2">
      <c r="C15" s="16"/>
      <c r="D15" s="16"/>
      <c r="E15" s="16"/>
      <c r="F15" s="16"/>
      <c r="G15" s="19"/>
    </row>
    <row r="16" spans="1:12" x14ac:dyDescent="0.2">
      <c r="B16" s="16"/>
      <c r="C16" s="17"/>
      <c r="D16" s="17"/>
      <c r="E16" s="17"/>
      <c r="F16" s="17"/>
      <c r="G16" s="17"/>
    </row>
    <row r="17" spans="2:7" x14ac:dyDescent="0.2">
      <c r="B17" s="16"/>
      <c r="C17" s="17"/>
      <c r="D17" s="17"/>
      <c r="E17" s="17"/>
      <c r="F17" s="17"/>
      <c r="G17" s="17"/>
    </row>
    <row r="18" spans="2:7" x14ac:dyDescent="0.2">
      <c r="B18" s="19"/>
      <c r="C18" s="17"/>
      <c r="D18" s="17"/>
      <c r="E18" s="17"/>
      <c r="F18" s="17"/>
      <c r="G18" s="17"/>
    </row>
    <row r="19" spans="2:7" x14ac:dyDescent="0.2">
      <c r="B19" s="19"/>
      <c r="C19" s="57"/>
      <c r="D19" s="57"/>
      <c r="E19" s="57"/>
      <c r="F19" s="57"/>
      <c r="G19" s="57"/>
    </row>
    <row r="20" spans="2:7" x14ac:dyDescent="0.2">
      <c r="B20" s="19"/>
      <c r="C20" s="19"/>
      <c r="D20" s="19"/>
      <c r="E20" s="19"/>
      <c r="F20" s="19"/>
      <c r="G20" s="19"/>
    </row>
    <row r="21" spans="2:7" x14ac:dyDescent="0.2">
      <c r="B21" s="19"/>
      <c r="C21" s="19"/>
      <c r="D21" s="19"/>
      <c r="E21" s="19"/>
      <c r="F21" s="19"/>
      <c r="G21" s="19"/>
    </row>
    <row r="22" spans="2:7" x14ac:dyDescent="0.2">
      <c r="B22" s="19"/>
      <c r="C22" s="19"/>
      <c r="D22" s="19"/>
      <c r="E22" s="19"/>
      <c r="F22" s="19"/>
      <c r="G22" s="19"/>
    </row>
  </sheetData>
  <sheetProtection algorithmName="SHA-512" hashValue="Q5mqH3B2rBQkAbk5O1a7moHdCOAntvtXEEYdcu5lD5j2050F0vJ0LBs+fCGKYzw5W2rGvWnZPjQcNzUqhlg9IA==" saltValue="bkW6r8cpxdCP2i1gkiz4wQ==" spinCount="100000" sheet="1" objects="1" scenarios="1"/>
  <mergeCells count="5">
    <mergeCell ref="C4:G4"/>
    <mergeCell ref="B5:B6"/>
    <mergeCell ref="C5:E5"/>
    <mergeCell ref="F5:F6"/>
    <mergeCell ref="G5:G6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>
      <selection activeCell="C12" sqref="C12"/>
    </sheetView>
  </sheetViews>
  <sheetFormatPr defaultRowHeight="15" x14ac:dyDescent="0.25"/>
  <cols>
    <col min="1" max="1" width="15.42578125" bestFit="1" customWidth="1"/>
    <col min="2" max="2" width="7.5703125" style="23" customWidth="1"/>
    <col min="3" max="3" width="78.85546875" style="24" bestFit="1" customWidth="1"/>
    <col min="4" max="6" width="18.42578125" style="24" customWidth="1"/>
  </cols>
  <sheetData>
    <row r="1" spans="1:9" x14ac:dyDescent="0.25">
      <c r="A1" s="42"/>
      <c r="B1" s="58"/>
    </row>
    <row r="2" spans="1:9" x14ac:dyDescent="0.25">
      <c r="C2" s="100"/>
      <c r="D2" s="59"/>
      <c r="E2" s="59"/>
      <c r="F2" s="59"/>
    </row>
    <row r="3" spans="1:9" ht="15.75" thickBot="1" x14ac:dyDescent="0.3">
      <c r="D3" s="59"/>
      <c r="E3" s="59"/>
      <c r="F3" s="59"/>
    </row>
    <row r="4" spans="1:9" ht="15.75" x14ac:dyDescent="0.25">
      <c r="B4" s="263" t="s">
        <v>4</v>
      </c>
      <c r="C4" s="263"/>
      <c r="D4" s="263"/>
      <c r="E4" s="263"/>
      <c r="F4" s="263"/>
    </row>
    <row r="5" spans="1:9" ht="38.25" x14ac:dyDescent="0.25">
      <c r="B5" s="264" t="s">
        <v>34</v>
      </c>
      <c r="C5" s="264"/>
      <c r="D5" s="266" t="s">
        <v>35</v>
      </c>
      <c r="E5" s="266"/>
      <c r="F5" s="141" t="s">
        <v>36</v>
      </c>
    </row>
    <row r="6" spans="1:9" ht="15.75" thickBot="1" x14ac:dyDescent="0.3">
      <c r="B6" s="265"/>
      <c r="C6" s="265"/>
      <c r="D6" s="228">
        <v>45657</v>
      </c>
      <c r="E6" s="228">
        <v>45565</v>
      </c>
      <c r="F6" s="228">
        <v>45657</v>
      </c>
    </row>
    <row r="7" spans="1:9" x14ac:dyDescent="0.25">
      <c r="A7" s="235"/>
      <c r="B7" s="132">
        <v>1</v>
      </c>
      <c r="C7" s="133" t="s">
        <v>37</v>
      </c>
      <c r="D7" s="134">
        <f>+D8</f>
        <v>450946.75111900002</v>
      </c>
      <c r="E7" s="134">
        <f>+E8</f>
        <v>372097.92479700001</v>
      </c>
      <c r="F7" s="134">
        <f>+F8</f>
        <v>36075.740089520004</v>
      </c>
      <c r="H7" s="236"/>
      <c r="I7" s="61"/>
    </row>
    <row r="8" spans="1:9" s="60" customFormat="1" x14ac:dyDescent="0.25">
      <c r="A8"/>
      <c r="B8" s="20">
        <v>2</v>
      </c>
      <c r="C8" s="21" t="s">
        <v>38</v>
      </c>
      <c r="D8" s="22">
        <v>450946.75111900002</v>
      </c>
      <c r="E8" s="22">
        <v>372097.92479700001</v>
      </c>
      <c r="F8" s="22">
        <f>+D8*8%</f>
        <v>36075.740089520004</v>
      </c>
      <c r="I8" s="61"/>
    </row>
    <row r="9" spans="1:9" x14ac:dyDescent="0.25">
      <c r="B9" s="20">
        <v>3</v>
      </c>
      <c r="C9" s="21" t="s">
        <v>39</v>
      </c>
      <c r="D9" s="22">
        <v>0</v>
      </c>
      <c r="E9" s="22">
        <v>0</v>
      </c>
      <c r="F9" s="22">
        <v>0</v>
      </c>
      <c r="I9" s="61"/>
    </row>
    <row r="10" spans="1:9" x14ac:dyDescent="0.25">
      <c r="B10" s="20">
        <v>4</v>
      </c>
      <c r="C10" s="21" t="s">
        <v>40</v>
      </c>
      <c r="D10" s="22">
        <v>0</v>
      </c>
      <c r="E10" s="22">
        <v>0</v>
      </c>
      <c r="F10" s="22">
        <v>0</v>
      </c>
      <c r="I10" s="61"/>
    </row>
    <row r="11" spans="1:9" x14ac:dyDescent="0.25">
      <c r="B11" s="20" t="s">
        <v>41</v>
      </c>
      <c r="C11" s="21" t="s">
        <v>42</v>
      </c>
      <c r="D11" s="22">
        <v>0</v>
      </c>
      <c r="E11" s="22">
        <v>0</v>
      </c>
      <c r="F11" s="22">
        <v>0</v>
      </c>
      <c r="I11" s="61"/>
    </row>
    <row r="12" spans="1:9" x14ac:dyDescent="0.25">
      <c r="B12" s="20">
        <v>5</v>
      </c>
      <c r="C12" s="21" t="s">
        <v>43</v>
      </c>
      <c r="D12" s="22">
        <v>0</v>
      </c>
      <c r="E12" s="22">
        <v>0</v>
      </c>
      <c r="F12" s="22">
        <v>0</v>
      </c>
      <c r="I12" s="61"/>
    </row>
    <row r="13" spans="1:9" x14ac:dyDescent="0.25">
      <c r="A13" s="235"/>
      <c r="B13" s="132">
        <v>6</v>
      </c>
      <c r="C13" s="135" t="s">
        <v>44</v>
      </c>
      <c r="D13" s="134">
        <f>+D17</f>
        <v>6189.3501880000003</v>
      </c>
      <c r="E13" s="134">
        <f>+E17</f>
        <v>6540.3224749999999</v>
      </c>
      <c r="F13" s="134">
        <f>+F17</f>
        <v>495.14801504000002</v>
      </c>
      <c r="H13" s="236"/>
      <c r="I13" s="61"/>
    </row>
    <row r="14" spans="1:9" s="60" customFormat="1" x14ac:dyDescent="0.25">
      <c r="A14"/>
      <c r="B14" s="20">
        <v>7</v>
      </c>
      <c r="C14" s="21" t="s">
        <v>38</v>
      </c>
      <c r="D14" s="22">
        <v>0</v>
      </c>
      <c r="E14" s="22">
        <v>0</v>
      </c>
      <c r="F14" s="22">
        <v>0</v>
      </c>
      <c r="I14" s="61"/>
    </row>
    <row r="15" spans="1:9" x14ac:dyDescent="0.25">
      <c r="B15" s="20">
        <v>8</v>
      </c>
      <c r="C15" s="21" t="s">
        <v>45</v>
      </c>
      <c r="D15" s="22">
        <v>0</v>
      </c>
      <c r="E15" s="22">
        <v>0</v>
      </c>
      <c r="F15" s="22">
        <v>0</v>
      </c>
      <c r="I15" s="61"/>
    </row>
    <row r="16" spans="1:9" x14ac:dyDescent="0.25">
      <c r="B16" s="20" t="s">
        <v>46</v>
      </c>
      <c r="C16" s="21" t="s">
        <v>47</v>
      </c>
      <c r="D16" s="22">
        <v>0</v>
      </c>
      <c r="E16" s="22">
        <v>0</v>
      </c>
      <c r="F16" s="22">
        <v>0</v>
      </c>
      <c r="I16" s="61"/>
    </row>
    <row r="17" spans="1:9" x14ac:dyDescent="0.25">
      <c r="B17" s="20" t="s">
        <v>48</v>
      </c>
      <c r="C17" s="21" t="s">
        <v>49</v>
      </c>
      <c r="D17" s="22">
        <v>6189.3501880000003</v>
      </c>
      <c r="E17" s="22">
        <v>6540.3224749999999</v>
      </c>
      <c r="F17" s="22">
        <f>+D17*8%</f>
        <v>495.14801504000002</v>
      </c>
      <c r="I17" s="61"/>
    </row>
    <row r="18" spans="1:9" x14ac:dyDescent="0.25">
      <c r="B18" s="20">
        <v>9</v>
      </c>
      <c r="C18" s="21" t="s">
        <v>50</v>
      </c>
      <c r="D18" s="22">
        <v>0</v>
      </c>
      <c r="E18" s="22">
        <v>0</v>
      </c>
      <c r="F18" s="22">
        <v>0</v>
      </c>
      <c r="I18" s="61"/>
    </row>
    <row r="19" spans="1:9" x14ac:dyDescent="0.25">
      <c r="A19" s="60"/>
      <c r="B19" s="132">
        <v>15</v>
      </c>
      <c r="C19" s="135" t="s">
        <v>51</v>
      </c>
      <c r="D19" s="134">
        <v>0</v>
      </c>
      <c r="E19" s="134">
        <v>0</v>
      </c>
      <c r="F19" s="134">
        <v>0</v>
      </c>
      <c r="I19" s="61"/>
    </row>
    <row r="20" spans="1:9" s="60" customFormat="1" x14ac:dyDescent="0.25">
      <c r="B20" s="132">
        <v>16</v>
      </c>
      <c r="C20" s="135" t="s">
        <v>52</v>
      </c>
      <c r="D20" s="134">
        <v>0</v>
      </c>
      <c r="E20" s="134">
        <v>0</v>
      </c>
      <c r="F20" s="134">
        <v>0</v>
      </c>
      <c r="I20" s="61"/>
    </row>
    <row r="21" spans="1:9" s="60" customFormat="1" x14ac:dyDescent="0.25">
      <c r="A21"/>
      <c r="B21" s="20">
        <v>17</v>
      </c>
      <c r="C21" s="21" t="s">
        <v>53</v>
      </c>
      <c r="D21" s="22">
        <v>0</v>
      </c>
      <c r="E21" s="22">
        <v>0</v>
      </c>
      <c r="F21" s="22">
        <v>0</v>
      </c>
      <c r="I21" s="61"/>
    </row>
    <row r="22" spans="1:9" x14ac:dyDescent="0.25">
      <c r="B22" s="20">
        <v>18</v>
      </c>
      <c r="C22" s="21" t="s">
        <v>54</v>
      </c>
      <c r="D22" s="22">
        <v>0</v>
      </c>
      <c r="E22" s="22">
        <v>0</v>
      </c>
      <c r="F22" s="22">
        <v>0</v>
      </c>
      <c r="I22" s="61"/>
    </row>
    <row r="23" spans="1:9" x14ac:dyDescent="0.25">
      <c r="B23" s="20">
        <v>19</v>
      </c>
      <c r="C23" s="21" t="s">
        <v>55</v>
      </c>
      <c r="D23" s="22">
        <v>0</v>
      </c>
      <c r="E23" s="22">
        <v>0</v>
      </c>
      <c r="F23" s="22">
        <v>0</v>
      </c>
      <c r="I23" s="61"/>
    </row>
    <row r="24" spans="1:9" x14ac:dyDescent="0.25">
      <c r="B24" s="20" t="s">
        <v>56</v>
      </c>
      <c r="C24" s="21" t="s">
        <v>57</v>
      </c>
      <c r="D24" s="22">
        <v>0</v>
      </c>
      <c r="E24" s="22">
        <v>0</v>
      </c>
      <c r="F24" s="22">
        <v>0</v>
      </c>
      <c r="I24" s="61"/>
    </row>
    <row r="25" spans="1:9" x14ac:dyDescent="0.25">
      <c r="A25" s="235"/>
      <c r="B25" s="132">
        <v>20</v>
      </c>
      <c r="C25" s="135" t="s">
        <v>58</v>
      </c>
      <c r="D25" s="134">
        <f>+D26</f>
        <v>1116.81555</v>
      </c>
      <c r="E25" s="134">
        <f>+E26</f>
        <v>1380.158275</v>
      </c>
      <c r="F25" s="134">
        <f t="shared" ref="F25" si="0">+F26</f>
        <v>89.345244000000008</v>
      </c>
      <c r="H25" s="236"/>
      <c r="I25" s="61"/>
    </row>
    <row r="26" spans="1:9" s="60" customFormat="1" x14ac:dyDescent="0.25">
      <c r="A26"/>
      <c r="B26" s="20">
        <v>21</v>
      </c>
      <c r="C26" s="21" t="s">
        <v>38</v>
      </c>
      <c r="D26" s="22">
        <v>1116.81555</v>
      </c>
      <c r="E26" s="22">
        <v>1380.158275</v>
      </c>
      <c r="F26" s="22">
        <f>+D26*8%</f>
        <v>89.345244000000008</v>
      </c>
      <c r="I26" s="61"/>
    </row>
    <row r="27" spans="1:9" x14ac:dyDescent="0.25">
      <c r="B27" s="20">
        <v>22</v>
      </c>
      <c r="C27" s="21" t="s">
        <v>59</v>
      </c>
      <c r="D27" s="22">
        <v>0</v>
      </c>
      <c r="E27" s="22">
        <v>0</v>
      </c>
      <c r="F27" s="22">
        <v>0</v>
      </c>
      <c r="I27" s="61"/>
    </row>
    <row r="28" spans="1:9" x14ac:dyDescent="0.25">
      <c r="A28" s="60"/>
      <c r="B28" s="132" t="s">
        <v>60</v>
      </c>
      <c r="C28" s="135" t="s">
        <v>61</v>
      </c>
      <c r="D28" s="134">
        <v>0</v>
      </c>
      <c r="E28" s="134">
        <v>0</v>
      </c>
      <c r="F28" s="134">
        <v>0</v>
      </c>
      <c r="I28" s="61"/>
    </row>
    <row r="29" spans="1:9" s="60" customFormat="1" x14ac:dyDescent="0.25">
      <c r="A29" s="235"/>
      <c r="B29" s="132">
        <v>23</v>
      </c>
      <c r="C29" s="135" t="s">
        <v>62</v>
      </c>
      <c r="D29" s="134">
        <f t="shared" ref="D29:F29" si="1">+D30</f>
        <v>83132.033662999995</v>
      </c>
      <c r="E29" s="134">
        <f t="shared" si="1"/>
        <v>56069.177224999999</v>
      </c>
      <c r="F29" s="134">
        <f t="shared" si="1"/>
        <v>6650.5626930399994</v>
      </c>
      <c r="H29" s="236"/>
      <c r="I29" s="61"/>
    </row>
    <row r="30" spans="1:9" s="60" customFormat="1" x14ac:dyDescent="0.25">
      <c r="A30"/>
      <c r="B30" s="20" t="s">
        <v>63</v>
      </c>
      <c r="C30" s="21" t="s">
        <v>64</v>
      </c>
      <c r="D30" s="22">
        <v>83132.033662999995</v>
      </c>
      <c r="E30" s="22">
        <v>56069.177224999999</v>
      </c>
      <c r="F30" s="22">
        <f>+D30*8%</f>
        <v>6650.5626930399994</v>
      </c>
      <c r="I30" s="61"/>
    </row>
    <row r="31" spans="1:9" x14ac:dyDescent="0.25">
      <c r="B31" s="20" t="s">
        <v>65</v>
      </c>
      <c r="C31" s="21" t="s">
        <v>38</v>
      </c>
      <c r="D31" s="22">
        <v>0</v>
      </c>
      <c r="E31" s="22">
        <v>0</v>
      </c>
      <c r="F31" s="22">
        <v>0</v>
      </c>
      <c r="I31" s="61"/>
    </row>
    <row r="32" spans="1:9" x14ac:dyDescent="0.25">
      <c r="B32" s="20" t="s">
        <v>66</v>
      </c>
      <c r="C32" s="21" t="s">
        <v>67</v>
      </c>
      <c r="D32" s="22">
        <v>0</v>
      </c>
      <c r="E32" s="22">
        <v>0</v>
      </c>
      <c r="F32" s="22">
        <v>0</v>
      </c>
      <c r="I32" s="61"/>
    </row>
    <row r="33" spans="1:9" ht="15.75" thickBot="1" x14ac:dyDescent="0.3">
      <c r="A33" s="60"/>
      <c r="B33" s="132">
        <v>24</v>
      </c>
      <c r="C33" s="135" t="s">
        <v>68</v>
      </c>
      <c r="D33" s="134">
        <v>0</v>
      </c>
      <c r="E33" s="134">
        <v>0</v>
      </c>
      <c r="F33" s="134">
        <v>0</v>
      </c>
      <c r="I33" s="61"/>
    </row>
    <row r="34" spans="1:9" s="60" customFormat="1" ht="15.75" thickBot="1" x14ac:dyDescent="0.3">
      <c r="A34"/>
      <c r="B34" s="136">
        <v>29</v>
      </c>
      <c r="C34" s="137" t="s">
        <v>69</v>
      </c>
      <c r="D34" s="138">
        <f>+D7+D13+D19+D20+D25+D28+D29+D33</f>
        <v>541384.95052000007</v>
      </c>
      <c r="E34" s="138">
        <f>+E7+E13+E19+E20+E25+E28+E29+E33</f>
        <v>436087.58277199999</v>
      </c>
      <c r="F34" s="138">
        <f t="shared" ref="F34" si="2">+F7+F13+F19+F20+F25+F28+F29+F33</f>
        <v>43310.796041599999</v>
      </c>
      <c r="H34" s="236"/>
      <c r="I34" s="61"/>
    </row>
    <row r="36" spans="1:9" x14ac:dyDescent="0.25">
      <c r="A36" s="123"/>
    </row>
    <row r="37" spans="1:9" x14ac:dyDescent="0.25">
      <c r="A37" s="123"/>
      <c r="B37" s="25"/>
      <c r="D37" s="26"/>
    </row>
    <row r="38" spans="1:9" x14ac:dyDescent="0.25">
      <c r="A38" s="123"/>
    </row>
    <row r="39" spans="1:9" x14ac:dyDescent="0.25">
      <c r="A39" s="123"/>
    </row>
    <row r="40" spans="1:9" x14ac:dyDescent="0.25">
      <c r="A40" s="123"/>
    </row>
    <row r="41" spans="1:9" x14ac:dyDescent="0.25">
      <c r="A41" s="123"/>
    </row>
    <row r="42" spans="1:9" x14ac:dyDescent="0.25">
      <c r="A42" s="123"/>
    </row>
  </sheetData>
  <sheetProtection algorithmName="SHA-512" hashValue="/WU7F34g3pbjfJ7DtnTRkU2dwjp0J5LP1sGM3VlD9W19K8vGN9M68RnhXvou+SJLjuI0lLEmTuU7M2ISjOU6ow==" saltValue="Tl1/ih0c6YGUf9OwD2SGTg==" spinCount="100000" sheet="1" objects="1" scenarios="1"/>
  <mergeCells count="3">
    <mergeCell ref="B4:F4"/>
    <mergeCell ref="B5:C6"/>
    <mergeCell ref="D5:E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5"/>
  <sheetViews>
    <sheetView topLeftCell="A2" zoomScale="80" zoomScaleNormal="80" workbookViewId="0">
      <selection activeCell="C37" sqref="C37"/>
    </sheetView>
  </sheetViews>
  <sheetFormatPr defaultColWidth="8.85546875" defaultRowHeight="14.25" x14ac:dyDescent="0.2"/>
  <cols>
    <col min="1" max="1" width="4.140625" style="32" customWidth="1"/>
    <col min="2" max="2" width="8.85546875" style="30"/>
    <col min="3" max="3" width="75.5703125" style="31" customWidth="1"/>
    <col min="4" max="4" width="13.85546875" style="31" customWidth="1"/>
    <col min="5" max="8" width="13.85546875" style="32" customWidth="1"/>
    <col min="9" max="16384" width="8.85546875" style="32"/>
  </cols>
  <sheetData>
    <row r="1" spans="1:13" x14ac:dyDescent="0.2">
      <c r="A1" s="42" t="s">
        <v>128</v>
      </c>
      <c r="B1" s="43"/>
    </row>
    <row r="2" spans="1:13" ht="15" thickBot="1" x14ac:dyDescent="0.25"/>
    <row r="3" spans="1:13" ht="15" thickBot="1" x14ac:dyDescent="0.25">
      <c r="A3" s="44"/>
      <c r="B3" s="145"/>
      <c r="C3" s="146"/>
      <c r="D3" s="146"/>
      <c r="E3" s="147"/>
      <c r="F3" s="147"/>
      <c r="G3" s="147"/>
      <c r="H3" s="147"/>
    </row>
    <row r="4" spans="1:13" ht="15.6" customHeight="1" thickBot="1" x14ac:dyDescent="0.3">
      <c r="A4" s="44"/>
      <c r="B4" s="267" t="s">
        <v>70</v>
      </c>
      <c r="C4" s="268"/>
      <c r="D4" s="269" t="s">
        <v>7</v>
      </c>
      <c r="E4" s="269"/>
      <c r="F4" s="269"/>
      <c r="G4" s="269"/>
      <c r="H4" s="269"/>
    </row>
    <row r="5" spans="1:13" ht="15" thickBot="1" x14ac:dyDescent="0.25">
      <c r="A5" s="44"/>
      <c r="B5" s="268"/>
      <c r="C5" s="268"/>
      <c r="D5" s="158">
        <v>45657</v>
      </c>
      <c r="E5" s="158">
        <v>45565</v>
      </c>
      <c r="F5" s="158">
        <v>45473</v>
      </c>
      <c r="G5" s="158">
        <v>45382</v>
      </c>
      <c r="H5" s="158">
        <v>45291</v>
      </c>
    </row>
    <row r="6" spans="1:13" ht="15" thickBot="1" x14ac:dyDescent="0.25">
      <c r="A6" s="44"/>
      <c r="B6" s="148" t="s">
        <v>71</v>
      </c>
      <c r="C6" s="149"/>
      <c r="D6" s="150"/>
      <c r="E6" s="151"/>
      <c r="F6" s="151"/>
      <c r="G6" s="152"/>
      <c r="H6" s="152"/>
    </row>
    <row r="7" spans="1:13" x14ac:dyDescent="0.2">
      <c r="A7" s="44"/>
      <c r="B7" s="20">
        <v>1</v>
      </c>
      <c r="C7" s="27" t="s">
        <v>72</v>
      </c>
      <c r="D7" s="244">
        <v>114510.961914</v>
      </c>
      <c r="E7" s="244">
        <v>70884.666912999994</v>
      </c>
      <c r="F7" s="244">
        <v>62726.961642000002</v>
      </c>
      <c r="G7" s="244">
        <v>68684.146791000006</v>
      </c>
      <c r="H7" s="244">
        <v>61509.810037000003</v>
      </c>
      <c r="I7" s="45"/>
      <c r="J7" s="45"/>
      <c r="K7" s="45"/>
    </row>
    <row r="8" spans="1:13" x14ac:dyDescent="0.2">
      <c r="A8" s="44"/>
      <c r="B8" s="20">
        <v>2</v>
      </c>
      <c r="C8" s="27" t="s">
        <v>73</v>
      </c>
      <c r="D8" s="244">
        <v>114510.961914</v>
      </c>
      <c r="E8" s="244">
        <v>70884.666912999994</v>
      </c>
      <c r="F8" s="244">
        <v>62726.961642000002</v>
      </c>
      <c r="G8" s="244">
        <v>68684.146791000006</v>
      </c>
      <c r="H8" s="244">
        <v>61509.810037000003</v>
      </c>
      <c r="I8" s="45"/>
    </row>
    <row r="9" spans="1:13" ht="15" thickBot="1" x14ac:dyDescent="0.25">
      <c r="A9" s="44"/>
      <c r="B9" s="20">
        <v>3</v>
      </c>
      <c r="C9" s="27" t="s">
        <v>74</v>
      </c>
      <c r="D9" s="244">
        <v>114510.961914</v>
      </c>
      <c r="E9" s="244">
        <v>70884.666912999994</v>
      </c>
      <c r="F9" s="244">
        <v>62726.961642000002</v>
      </c>
      <c r="G9" s="244">
        <v>68684.146791000006</v>
      </c>
      <c r="H9" s="244">
        <v>61509.810037000003</v>
      </c>
      <c r="I9" s="45"/>
    </row>
    <row r="10" spans="1:13" ht="15" thickBot="1" x14ac:dyDescent="0.25">
      <c r="A10" s="44"/>
      <c r="B10" s="148" t="s">
        <v>75</v>
      </c>
      <c r="C10" s="149"/>
      <c r="D10" s="151"/>
      <c r="E10" s="151"/>
      <c r="F10" s="151"/>
      <c r="G10" s="151"/>
      <c r="H10" s="151"/>
    </row>
    <row r="11" spans="1:13" ht="15" thickBot="1" x14ac:dyDescent="0.25">
      <c r="A11" s="44"/>
      <c r="B11" s="20">
        <v>4</v>
      </c>
      <c r="C11" s="27" t="s">
        <v>76</v>
      </c>
      <c r="D11" s="244">
        <v>541384.95051999995</v>
      </c>
      <c r="E11" s="244">
        <v>436087.58277199999</v>
      </c>
      <c r="F11" s="244">
        <v>403350.52848899999</v>
      </c>
      <c r="G11" s="244">
        <v>396943.48193000001</v>
      </c>
      <c r="H11" s="244">
        <v>385985.37557500001</v>
      </c>
      <c r="J11" s="45"/>
      <c r="K11" s="129"/>
      <c r="L11" s="45"/>
      <c r="M11" s="129"/>
    </row>
    <row r="12" spans="1:13" ht="15" thickBot="1" x14ac:dyDescent="0.25">
      <c r="A12" s="44"/>
      <c r="B12" s="148" t="s">
        <v>77</v>
      </c>
      <c r="C12" s="149"/>
      <c r="D12" s="151"/>
      <c r="E12" s="151"/>
      <c r="F12" s="151"/>
      <c r="G12" s="151"/>
      <c r="H12" s="151"/>
      <c r="J12" s="45"/>
    </row>
    <row r="13" spans="1:13" x14ac:dyDescent="0.2">
      <c r="A13" s="44"/>
      <c r="B13" s="142">
        <v>5</v>
      </c>
      <c r="C13" s="143" t="s">
        <v>78</v>
      </c>
      <c r="D13" s="239">
        <v>0.211514859813</v>
      </c>
      <c r="E13" s="239">
        <v>0.162546859194</v>
      </c>
      <c r="F13" s="239">
        <v>0.15551476249900001</v>
      </c>
      <c r="G13" s="239">
        <v>0.173032559842</v>
      </c>
      <c r="H13" s="239">
        <v>0.15935787708400001</v>
      </c>
      <c r="J13" s="45"/>
    </row>
    <row r="14" spans="1:13" x14ac:dyDescent="0.2">
      <c r="A14" s="44"/>
      <c r="B14" s="20">
        <v>6</v>
      </c>
      <c r="C14" s="27" t="s">
        <v>79</v>
      </c>
      <c r="D14" s="239">
        <v>0.211514859813</v>
      </c>
      <c r="E14" s="239">
        <v>0.162546859194</v>
      </c>
      <c r="F14" s="239">
        <v>0.15551476249900001</v>
      </c>
      <c r="G14" s="239">
        <v>0.173032559842</v>
      </c>
      <c r="H14" s="239">
        <v>0.15935787708400001</v>
      </c>
      <c r="J14" s="45"/>
    </row>
    <row r="15" spans="1:13" ht="15" thickBot="1" x14ac:dyDescent="0.25">
      <c r="A15" s="44"/>
      <c r="B15" s="20">
        <v>7</v>
      </c>
      <c r="C15" s="27" t="s">
        <v>80</v>
      </c>
      <c r="D15" s="239">
        <v>0.211514859813</v>
      </c>
      <c r="E15" s="239">
        <v>0.162546859194</v>
      </c>
      <c r="F15" s="239">
        <v>0.15551476249900001</v>
      </c>
      <c r="G15" s="239">
        <v>0.173032559842</v>
      </c>
      <c r="H15" s="239">
        <v>0.15935787708400001</v>
      </c>
      <c r="J15" s="46"/>
      <c r="K15" s="48"/>
      <c r="L15" s="48"/>
    </row>
    <row r="16" spans="1:13" ht="15" thickBot="1" x14ac:dyDescent="0.25">
      <c r="A16" s="44"/>
      <c r="B16" s="148" t="s">
        <v>81</v>
      </c>
      <c r="C16" s="149"/>
      <c r="D16" s="153"/>
      <c r="E16" s="153"/>
      <c r="F16" s="153"/>
      <c r="G16" s="153"/>
      <c r="H16" s="153"/>
    </row>
    <row r="17" spans="1:10" ht="25.5" x14ac:dyDescent="0.2">
      <c r="A17" s="47"/>
      <c r="B17" s="142" t="s">
        <v>82</v>
      </c>
      <c r="C17" s="143" t="s">
        <v>83</v>
      </c>
      <c r="D17" s="240">
        <v>5.04E-2</v>
      </c>
      <c r="E17" s="240">
        <v>5.04E-2</v>
      </c>
      <c r="F17" s="240">
        <v>5.04E-2</v>
      </c>
      <c r="G17" s="240">
        <v>5.04E-2</v>
      </c>
      <c r="H17" s="240">
        <v>5.04E-2</v>
      </c>
    </row>
    <row r="18" spans="1:10" x14ac:dyDescent="0.2">
      <c r="A18" s="47"/>
      <c r="B18" s="20" t="s">
        <v>84</v>
      </c>
      <c r="C18" s="28" t="s">
        <v>85</v>
      </c>
      <c r="D18" s="240">
        <v>2.835E-2</v>
      </c>
      <c r="E18" s="240">
        <v>2.835E-2</v>
      </c>
      <c r="F18" s="240">
        <v>2.835E-2</v>
      </c>
      <c r="G18" s="240">
        <v>2.835E-2</v>
      </c>
      <c r="H18" s="240">
        <v>2.835E-2</v>
      </c>
    </row>
    <row r="19" spans="1:10" x14ac:dyDescent="0.2">
      <c r="A19" s="47"/>
      <c r="B19" s="20" t="s">
        <v>86</v>
      </c>
      <c r="C19" s="28" t="s">
        <v>87</v>
      </c>
      <c r="D19" s="240">
        <v>3.78E-2</v>
      </c>
      <c r="E19" s="240">
        <v>3.78E-2</v>
      </c>
      <c r="F19" s="240">
        <v>3.78E-2</v>
      </c>
      <c r="G19" s="240">
        <v>3.78E-2</v>
      </c>
      <c r="H19" s="240">
        <v>3.78E-2</v>
      </c>
    </row>
    <row r="20" spans="1:10" ht="15" thickBot="1" x14ac:dyDescent="0.25">
      <c r="A20" s="47"/>
      <c r="B20" s="20" t="s">
        <v>88</v>
      </c>
      <c r="C20" s="29" t="s">
        <v>89</v>
      </c>
      <c r="D20" s="240">
        <v>0.13039999999999999</v>
      </c>
      <c r="E20" s="240">
        <v>0.13039999999999999</v>
      </c>
      <c r="F20" s="240">
        <v>0.13039999999999999</v>
      </c>
      <c r="G20" s="240">
        <v>0.13039999999999999</v>
      </c>
      <c r="H20" s="240">
        <v>0.13039999999999999</v>
      </c>
    </row>
    <row r="21" spans="1:10" ht="15" thickBot="1" x14ac:dyDescent="0.25">
      <c r="A21" s="44"/>
      <c r="B21" s="148" t="s">
        <v>90</v>
      </c>
      <c r="C21" s="149"/>
      <c r="D21" s="153"/>
      <c r="E21" s="153"/>
      <c r="F21" s="153"/>
      <c r="G21" s="153"/>
      <c r="H21" s="153"/>
    </row>
    <row r="22" spans="1:10" x14ac:dyDescent="0.2">
      <c r="A22" s="44"/>
      <c r="B22" s="142">
        <v>8</v>
      </c>
      <c r="C22" s="143" t="s">
        <v>91</v>
      </c>
      <c r="D22" s="239">
        <v>2.4999999999918539E-2</v>
      </c>
      <c r="E22" s="239">
        <v>2.5000000000004782E-2</v>
      </c>
      <c r="F22" s="239">
        <v>2.5000000000042443E-2</v>
      </c>
      <c r="G22" s="239">
        <v>2.4999999999961338E-2</v>
      </c>
      <c r="H22" s="239">
        <v>2.5000000000031716E-2</v>
      </c>
    </row>
    <row r="23" spans="1:10" ht="25.5" x14ac:dyDescent="0.2">
      <c r="A23" s="44"/>
      <c r="B23" s="20" t="s">
        <v>46</v>
      </c>
      <c r="C23" s="27" t="s">
        <v>92</v>
      </c>
      <c r="D23" s="239">
        <v>0</v>
      </c>
      <c r="E23" s="239">
        <v>0</v>
      </c>
      <c r="F23" s="239">
        <v>0</v>
      </c>
      <c r="G23" s="239">
        <v>0</v>
      </c>
      <c r="H23" s="239">
        <v>0</v>
      </c>
    </row>
    <row r="24" spans="1:10" x14ac:dyDescent="0.2">
      <c r="A24" s="44"/>
      <c r="B24" s="20">
        <v>9</v>
      </c>
      <c r="C24" s="27" t="s">
        <v>93</v>
      </c>
      <c r="D24" s="239">
        <v>5.0363373010000002E-3</v>
      </c>
      <c r="E24" s="245">
        <v>5.0337867210000003E-3</v>
      </c>
      <c r="F24" s="239">
        <v>0</v>
      </c>
      <c r="G24" s="239">
        <v>0</v>
      </c>
      <c r="H24" s="239">
        <v>0</v>
      </c>
    </row>
    <row r="25" spans="1:10" x14ac:dyDescent="0.2">
      <c r="A25" s="44"/>
      <c r="B25" s="20" t="s">
        <v>94</v>
      </c>
      <c r="C25" s="27" t="s">
        <v>95</v>
      </c>
      <c r="D25" s="239">
        <v>0</v>
      </c>
      <c r="E25" s="239">
        <v>0</v>
      </c>
      <c r="F25" s="239">
        <v>0</v>
      </c>
      <c r="G25" s="239">
        <v>0</v>
      </c>
      <c r="H25" s="239">
        <v>0</v>
      </c>
    </row>
    <row r="26" spans="1:10" x14ac:dyDescent="0.2">
      <c r="A26" s="44"/>
      <c r="B26" s="20">
        <v>10</v>
      </c>
      <c r="C26" s="27" t="s">
        <v>96</v>
      </c>
      <c r="D26" s="239">
        <v>0</v>
      </c>
      <c r="E26" s="239">
        <v>0</v>
      </c>
      <c r="F26" s="239">
        <v>0</v>
      </c>
      <c r="G26" s="239">
        <v>0</v>
      </c>
      <c r="H26" s="239">
        <v>0</v>
      </c>
    </row>
    <row r="27" spans="1:10" x14ac:dyDescent="0.2">
      <c r="A27" s="44"/>
      <c r="B27" s="20" t="s">
        <v>97</v>
      </c>
      <c r="C27" s="27" t="s">
        <v>98</v>
      </c>
      <c r="D27" s="238">
        <v>0</v>
      </c>
      <c r="E27" s="238">
        <v>0</v>
      </c>
      <c r="F27" s="238">
        <v>0</v>
      </c>
      <c r="G27" s="238">
        <v>0</v>
      </c>
      <c r="H27" s="238">
        <v>0</v>
      </c>
    </row>
    <row r="28" spans="1:10" x14ac:dyDescent="0.2">
      <c r="A28" s="44"/>
      <c r="B28" s="20">
        <v>11</v>
      </c>
      <c r="C28" s="27" t="s">
        <v>99</v>
      </c>
      <c r="D28" s="239">
        <v>3.0000000000000002E-2</v>
      </c>
      <c r="E28" s="239">
        <v>3.0000000000000002E-2</v>
      </c>
      <c r="F28" s="239">
        <v>2.5000000000000001E-2</v>
      </c>
      <c r="G28" s="239">
        <v>2.5000000000000001E-2</v>
      </c>
      <c r="H28" s="239">
        <v>2.5000000000000001E-2</v>
      </c>
    </row>
    <row r="29" spans="1:10" x14ac:dyDescent="0.2">
      <c r="A29" s="44"/>
      <c r="B29" s="20" t="s">
        <v>100</v>
      </c>
      <c r="C29" s="27" t="s">
        <v>101</v>
      </c>
      <c r="D29" s="246">
        <v>0.16035199999999999</v>
      </c>
      <c r="E29" s="238">
        <v>0.16039999999999999</v>
      </c>
      <c r="F29" s="238">
        <v>0.15539999999999998</v>
      </c>
      <c r="G29" s="238">
        <v>0.15539999999999998</v>
      </c>
      <c r="H29" s="238">
        <v>0.15539999999999998</v>
      </c>
    </row>
    <row r="30" spans="1:10" ht="15" thickBot="1" x14ac:dyDescent="0.25">
      <c r="A30" s="44"/>
      <c r="B30" s="20">
        <v>12</v>
      </c>
      <c r="C30" s="27" t="s">
        <v>102</v>
      </c>
      <c r="D30" s="239">
        <v>0.16650000000000001</v>
      </c>
      <c r="E30" s="239">
        <v>0.11750000000000001</v>
      </c>
      <c r="F30" s="239">
        <v>0.1105</v>
      </c>
      <c r="G30" s="239">
        <v>0.128</v>
      </c>
      <c r="H30" s="239">
        <v>0.1144</v>
      </c>
    </row>
    <row r="31" spans="1:10" ht="15" thickBot="1" x14ac:dyDescent="0.25">
      <c r="A31" s="44"/>
      <c r="B31" s="148" t="s">
        <v>1</v>
      </c>
      <c r="C31" s="149"/>
      <c r="D31" s="151"/>
      <c r="E31" s="151"/>
      <c r="F31" s="151"/>
      <c r="G31" s="151"/>
      <c r="H31" s="151"/>
    </row>
    <row r="32" spans="1:10" x14ac:dyDescent="0.2">
      <c r="A32" s="44"/>
      <c r="B32" s="142">
        <v>13</v>
      </c>
      <c r="C32" s="144" t="s">
        <v>103</v>
      </c>
      <c r="D32" s="247">
        <v>1734750.7729849999</v>
      </c>
      <c r="E32" s="247">
        <v>1618273.179303</v>
      </c>
      <c r="F32" s="247">
        <v>1546415.2838379999</v>
      </c>
      <c r="G32" s="247">
        <v>1448265.125484</v>
      </c>
      <c r="H32" s="247">
        <v>1355422.245295</v>
      </c>
      <c r="I32" s="45"/>
      <c r="J32" s="45"/>
    </row>
    <row r="33" spans="1:11" ht="15" thickBot="1" x14ac:dyDescent="0.25">
      <c r="A33" s="44"/>
      <c r="B33" s="20">
        <v>14</v>
      </c>
      <c r="C33" s="27" t="s">
        <v>104</v>
      </c>
      <c r="D33" s="238">
        <v>6.6010036541000003E-2</v>
      </c>
      <c r="E33" s="238">
        <v>4.3802658178999997E-2</v>
      </c>
      <c r="F33" s="238">
        <v>4.0562817956000002E-2</v>
      </c>
      <c r="G33" s="238">
        <v>4.7425119602E-2</v>
      </c>
      <c r="H33" s="238">
        <v>4.5380552259E-2</v>
      </c>
      <c r="I33" s="48"/>
      <c r="J33" s="48"/>
      <c r="K33" s="48"/>
    </row>
    <row r="34" spans="1:11" ht="15" thickBot="1" x14ac:dyDescent="0.25">
      <c r="A34" s="44"/>
      <c r="B34" s="148" t="s">
        <v>105</v>
      </c>
      <c r="C34" s="149"/>
      <c r="D34" s="151"/>
      <c r="E34" s="151"/>
      <c r="F34" s="151"/>
      <c r="G34" s="151"/>
      <c r="H34" s="151"/>
    </row>
    <row r="35" spans="1:11" x14ac:dyDescent="0.2">
      <c r="A35" s="44"/>
      <c r="B35" s="142" t="s">
        <v>106</v>
      </c>
      <c r="C35" s="144" t="s">
        <v>107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</row>
    <row r="36" spans="1:11" x14ac:dyDescent="0.2">
      <c r="A36" s="44"/>
      <c r="B36" s="20" t="s">
        <v>108</v>
      </c>
      <c r="C36" s="28" t="s">
        <v>109</v>
      </c>
      <c r="D36" s="238">
        <v>0</v>
      </c>
      <c r="E36" s="238">
        <v>0</v>
      </c>
      <c r="F36" s="238">
        <v>0</v>
      </c>
      <c r="G36" s="238">
        <v>0</v>
      </c>
      <c r="H36" s="238">
        <v>0</v>
      </c>
    </row>
    <row r="37" spans="1:11" ht="15" thickBot="1" x14ac:dyDescent="0.25">
      <c r="A37" s="44"/>
      <c r="B37" s="20" t="s">
        <v>110</v>
      </c>
      <c r="C37" s="27" t="s">
        <v>111</v>
      </c>
      <c r="D37" s="239">
        <v>0.03</v>
      </c>
      <c r="E37" s="239">
        <v>0.03</v>
      </c>
      <c r="F37" s="239">
        <v>0.03</v>
      </c>
      <c r="G37" s="239">
        <v>0.03</v>
      </c>
      <c r="H37" s="239">
        <v>0.03</v>
      </c>
    </row>
    <row r="38" spans="1:11" ht="15" thickBot="1" x14ac:dyDescent="0.25">
      <c r="A38" s="44"/>
      <c r="B38" s="148" t="s">
        <v>112</v>
      </c>
      <c r="C38" s="149"/>
      <c r="D38" s="153"/>
      <c r="E38" s="153"/>
      <c r="F38" s="153"/>
      <c r="G38" s="153"/>
      <c r="H38" s="153"/>
    </row>
    <row r="39" spans="1:11" x14ac:dyDescent="0.2">
      <c r="A39" s="44"/>
      <c r="B39" s="142" t="s">
        <v>113</v>
      </c>
      <c r="C39" s="144" t="s">
        <v>114</v>
      </c>
      <c r="D39" s="239">
        <v>0</v>
      </c>
      <c r="E39" s="239">
        <v>0</v>
      </c>
      <c r="F39" s="239">
        <v>0</v>
      </c>
      <c r="G39" s="239">
        <v>0</v>
      </c>
      <c r="H39" s="239">
        <v>0</v>
      </c>
    </row>
    <row r="40" spans="1:11" ht="15" thickBot="1" x14ac:dyDescent="0.25">
      <c r="A40" s="44"/>
      <c r="B40" s="20" t="s">
        <v>115</v>
      </c>
      <c r="C40" s="29" t="s">
        <v>116</v>
      </c>
      <c r="D40" s="239">
        <v>0.03</v>
      </c>
      <c r="E40" s="239">
        <v>0.03</v>
      </c>
      <c r="F40" s="239">
        <v>0.03</v>
      </c>
      <c r="G40" s="239">
        <v>0.03</v>
      </c>
      <c r="H40" s="239">
        <v>0.03</v>
      </c>
    </row>
    <row r="41" spans="1:11" ht="15" thickBot="1" x14ac:dyDescent="0.25">
      <c r="A41" s="44"/>
      <c r="B41" s="148" t="s">
        <v>117</v>
      </c>
      <c r="C41" s="149"/>
      <c r="D41" s="151"/>
      <c r="E41" s="151"/>
      <c r="F41" s="151"/>
      <c r="G41" s="151"/>
      <c r="H41" s="151"/>
    </row>
    <row r="42" spans="1:11" x14ac:dyDescent="0.2">
      <c r="A42" s="44"/>
      <c r="B42" s="142">
        <v>15</v>
      </c>
      <c r="C42" s="143" t="s">
        <v>118</v>
      </c>
      <c r="D42" s="248">
        <v>804523.36221922829</v>
      </c>
      <c r="E42" s="248">
        <v>721320.68324548367</v>
      </c>
      <c r="F42" s="248">
        <v>763826.80810633989</v>
      </c>
      <c r="G42" s="248">
        <v>688074.63280672859</v>
      </c>
      <c r="H42" s="248">
        <v>526951.44571251445</v>
      </c>
    </row>
    <row r="43" spans="1:11" x14ac:dyDescent="0.2">
      <c r="A43" s="44"/>
      <c r="B43" s="20" t="s">
        <v>119</v>
      </c>
      <c r="C43" s="27" t="s">
        <v>120</v>
      </c>
      <c r="D43" s="249">
        <v>549858.87961451989</v>
      </c>
      <c r="E43" s="249">
        <v>510856.19615564996</v>
      </c>
      <c r="F43" s="249">
        <v>457682.9282812</v>
      </c>
      <c r="G43" s="249">
        <v>385587.50884935004</v>
      </c>
      <c r="H43" s="249">
        <v>372237.87739270006</v>
      </c>
    </row>
    <row r="44" spans="1:11" x14ac:dyDescent="0.2">
      <c r="A44" s="44"/>
      <c r="B44" s="20" t="s">
        <v>121</v>
      </c>
      <c r="C44" s="27" t="s">
        <v>122</v>
      </c>
      <c r="D44" s="249">
        <v>53433.577681990995</v>
      </c>
      <c r="E44" s="249">
        <v>52695.305920500003</v>
      </c>
      <c r="F44" s="249">
        <v>33496.122048500001</v>
      </c>
      <c r="G44" s="249">
        <v>58533.151057000003</v>
      </c>
      <c r="H44" s="249">
        <v>130790.6168285</v>
      </c>
    </row>
    <row r="45" spans="1:11" x14ac:dyDescent="0.2">
      <c r="A45" s="44"/>
      <c r="B45" s="20">
        <v>16</v>
      </c>
      <c r="C45" s="27" t="s">
        <v>123</v>
      </c>
      <c r="D45" s="249">
        <v>496425.30193299998</v>
      </c>
      <c r="E45" s="249">
        <v>458160.890235</v>
      </c>
      <c r="F45" s="249">
        <v>424186.806232</v>
      </c>
      <c r="G45" s="249">
        <v>327054.357792</v>
      </c>
      <c r="H45" s="249">
        <v>241447.260564</v>
      </c>
    </row>
    <row r="46" spans="1:11" ht="15" thickBot="1" x14ac:dyDescent="0.25">
      <c r="A46" s="44"/>
      <c r="B46" s="20">
        <v>17</v>
      </c>
      <c r="C46" s="27" t="s">
        <v>124</v>
      </c>
      <c r="D46" s="250">
        <v>1.6206</v>
      </c>
      <c r="E46" s="250">
        <v>1.57</v>
      </c>
      <c r="F46" s="250">
        <v>1.8</v>
      </c>
      <c r="G46" s="250">
        <v>2.1</v>
      </c>
      <c r="H46" s="250">
        <v>2.1800000000000002</v>
      </c>
      <c r="J46" s="237"/>
      <c r="K46" s="237"/>
    </row>
    <row r="47" spans="1:11" ht="15" thickBot="1" x14ac:dyDescent="0.25">
      <c r="A47" s="44"/>
      <c r="B47" s="148" t="s">
        <v>11</v>
      </c>
      <c r="C47" s="149"/>
      <c r="D47" s="151"/>
      <c r="E47" s="151"/>
      <c r="F47" s="151"/>
      <c r="G47" s="151"/>
      <c r="H47" s="151"/>
    </row>
    <row r="48" spans="1:11" x14ac:dyDescent="0.2">
      <c r="A48" s="44"/>
      <c r="B48" s="142">
        <v>18</v>
      </c>
      <c r="C48" s="143" t="s">
        <v>125</v>
      </c>
      <c r="D48" s="248">
        <v>1533248.444079</v>
      </c>
      <c r="E48" s="248">
        <v>1396776.0623860001</v>
      </c>
      <c r="F48" s="248">
        <v>1376498.0425480001</v>
      </c>
      <c r="G48" s="248">
        <v>1264856.9086780001</v>
      </c>
      <c r="H48" s="248">
        <v>1181743.191165</v>
      </c>
    </row>
    <row r="49" spans="1:11" x14ac:dyDescent="0.2">
      <c r="A49" s="44"/>
      <c r="B49" s="20">
        <v>19</v>
      </c>
      <c r="C49" s="27" t="s">
        <v>126</v>
      </c>
      <c r="D49" s="249">
        <v>1422325.9408480001</v>
      </c>
      <c r="E49" s="249">
        <v>1330292.7124089999</v>
      </c>
      <c r="F49" s="249">
        <v>1358570.0112030001</v>
      </c>
      <c r="G49" s="249">
        <v>1290684.2543269999</v>
      </c>
      <c r="H49" s="249">
        <v>1160923.6930170001</v>
      </c>
    </row>
    <row r="50" spans="1:11" ht="15" thickBot="1" x14ac:dyDescent="0.25">
      <c r="A50" s="44"/>
      <c r="B50" s="154">
        <v>20</v>
      </c>
      <c r="C50" s="155" t="s">
        <v>127</v>
      </c>
      <c r="D50" s="251">
        <v>1.8687438089740001</v>
      </c>
      <c r="E50" s="251">
        <v>1.620663425339</v>
      </c>
      <c r="F50" s="251">
        <v>1.5823161050829999</v>
      </c>
      <c r="G50" s="251">
        <v>1.502680040932</v>
      </c>
      <c r="H50" s="251">
        <v>1.5201698588979999</v>
      </c>
      <c r="J50" s="237"/>
      <c r="K50" s="237"/>
    </row>
    <row r="51" spans="1:11" x14ac:dyDescent="0.2">
      <c r="A51" s="44"/>
      <c r="D51" s="32"/>
    </row>
    <row r="52" spans="1:11" ht="15" x14ac:dyDescent="0.2">
      <c r="A52" s="49"/>
      <c r="B52" s="33"/>
      <c r="C52" s="34"/>
      <c r="D52" s="35"/>
      <c r="E52" s="35"/>
      <c r="F52" s="35"/>
    </row>
    <row r="53" spans="1:11" ht="15" x14ac:dyDescent="0.2">
      <c r="A53" s="49"/>
      <c r="B53" s="33"/>
      <c r="C53" s="34"/>
      <c r="D53" s="35"/>
      <c r="E53" s="35"/>
      <c r="F53" s="35"/>
    </row>
    <row r="54" spans="1:11" ht="15" x14ac:dyDescent="0.2">
      <c r="A54" s="49"/>
      <c r="B54" s="33"/>
      <c r="C54" s="34"/>
      <c r="D54" s="35"/>
      <c r="E54" s="35"/>
      <c r="F54" s="35"/>
    </row>
    <row r="55" spans="1:11" ht="15" x14ac:dyDescent="0.2">
      <c r="A55" s="49"/>
      <c r="B55" s="36"/>
      <c r="C55" s="34"/>
      <c r="D55" s="35"/>
      <c r="E55" s="35"/>
      <c r="F55" s="35"/>
    </row>
    <row r="56" spans="1:11" ht="15" x14ac:dyDescent="0.2">
      <c r="A56" s="49"/>
      <c r="B56" s="36"/>
      <c r="C56" s="34"/>
      <c r="D56" s="37"/>
      <c r="E56" s="37"/>
      <c r="F56" s="37"/>
    </row>
    <row r="57" spans="1:11" ht="15" x14ac:dyDescent="0.2">
      <c r="A57" s="49"/>
      <c r="B57" s="36"/>
      <c r="C57" s="34"/>
      <c r="D57" s="38"/>
      <c r="E57" s="38"/>
      <c r="F57" s="38"/>
      <c r="G57" s="38"/>
      <c r="H57" s="38"/>
    </row>
    <row r="58" spans="1:11" ht="15" x14ac:dyDescent="0.2">
      <c r="A58" s="49"/>
      <c r="B58" s="36"/>
      <c r="C58" s="34"/>
      <c r="D58" s="38"/>
      <c r="E58" s="38"/>
      <c r="F58" s="38"/>
      <c r="G58" s="38"/>
      <c r="H58" s="38"/>
    </row>
    <row r="59" spans="1:11" ht="15" x14ac:dyDescent="0.2">
      <c r="A59" s="49"/>
      <c r="B59" s="33"/>
      <c r="C59" s="34"/>
      <c r="D59" s="39"/>
      <c r="E59" s="39"/>
      <c r="F59" s="39"/>
      <c r="G59" s="39"/>
      <c r="H59" s="39"/>
    </row>
    <row r="60" spans="1:11" x14ac:dyDescent="0.2">
      <c r="A60" s="49"/>
      <c r="B60" s="40"/>
      <c r="C60" s="34"/>
      <c r="D60" s="39"/>
      <c r="E60" s="39"/>
      <c r="F60" s="39"/>
      <c r="G60" s="39"/>
      <c r="H60" s="39"/>
    </row>
    <row r="61" spans="1:11" x14ac:dyDescent="0.2">
      <c r="A61" s="49"/>
      <c r="B61" s="40"/>
      <c r="C61" s="34"/>
      <c r="D61" s="39"/>
      <c r="E61" s="39"/>
      <c r="F61" s="39"/>
      <c r="G61" s="39"/>
      <c r="H61" s="39"/>
    </row>
    <row r="62" spans="1:11" x14ac:dyDescent="0.2">
      <c r="A62" s="49"/>
      <c r="B62" s="40"/>
      <c r="C62" s="34"/>
      <c r="D62" s="39"/>
      <c r="E62" s="39"/>
      <c r="F62" s="39"/>
      <c r="G62" s="39"/>
      <c r="H62" s="39"/>
    </row>
    <row r="63" spans="1:11" x14ac:dyDescent="0.2">
      <c r="A63" s="49"/>
      <c r="B63" s="40"/>
      <c r="C63" s="34"/>
      <c r="D63" s="41"/>
      <c r="E63" s="41"/>
      <c r="F63" s="41"/>
      <c r="G63" s="41"/>
      <c r="H63" s="41"/>
    </row>
    <row r="64" spans="1:11" x14ac:dyDescent="0.2">
      <c r="A64" s="44"/>
      <c r="D64" s="32"/>
    </row>
    <row r="65" spans="1:8" ht="15" x14ac:dyDescent="0.2">
      <c r="A65" s="44"/>
      <c r="B65" s="33"/>
      <c r="D65" s="45"/>
      <c r="E65" s="45"/>
      <c r="F65" s="45"/>
      <c r="G65" s="45"/>
      <c r="H65" s="45"/>
    </row>
    <row r="66" spans="1:8" x14ac:dyDescent="0.2">
      <c r="A66" s="44"/>
      <c r="D66" s="45"/>
      <c r="E66" s="45"/>
      <c r="F66" s="45"/>
      <c r="G66" s="45"/>
      <c r="H66" s="45"/>
    </row>
    <row r="67" spans="1:8" x14ac:dyDescent="0.2">
      <c r="A67" s="44"/>
      <c r="D67" s="45"/>
      <c r="E67" s="45"/>
      <c r="F67" s="45"/>
      <c r="G67" s="45"/>
      <c r="H67" s="45"/>
    </row>
    <row r="68" spans="1:8" x14ac:dyDescent="0.2">
      <c r="A68" s="44"/>
      <c r="D68" s="45"/>
      <c r="E68" s="45"/>
      <c r="F68" s="45"/>
      <c r="G68" s="45"/>
      <c r="H68" s="45"/>
    </row>
    <row r="69" spans="1:8" x14ac:dyDescent="0.2">
      <c r="A69" s="44"/>
      <c r="D69" s="48"/>
      <c r="E69" s="48"/>
      <c r="F69" s="48"/>
      <c r="G69" s="48"/>
      <c r="H69" s="48"/>
    </row>
    <row r="70" spans="1:8" x14ac:dyDescent="0.2">
      <c r="D70" s="48"/>
      <c r="E70" s="48"/>
      <c r="F70" s="48"/>
      <c r="G70" s="48"/>
      <c r="H70" s="48"/>
    </row>
    <row r="71" spans="1:8" x14ac:dyDescent="0.2">
      <c r="D71" s="48"/>
      <c r="E71" s="48"/>
      <c r="F71" s="48"/>
      <c r="G71" s="48"/>
      <c r="H71" s="48"/>
    </row>
    <row r="72" spans="1:8" x14ac:dyDescent="0.2">
      <c r="D72" s="45"/>
      <c r="E72" s="45"/>
      <c r="F72" s="45"/>
      <c r="G72" s="45"/>
      <c r="H72" s="45"/>
    </row>
    <row r="73" spans="1:8" x14ac:dyDescent="0.2">
      <c r="D73" s="48"/>
      <c r="E73" s="48"/>
      <c r="F73" s="48"/>
      <c r="G73" s="48"/>
      <c r="H73" s="48"/>
    </row>
    <row r="75" spans="1:8" ht="15" x14ac:dyDescent="0.2">
      <c r="B75" s="33"/>
      <c r="C75" s="50"/>
      <c r="D75" s="51"/>
      <c r="E75" s="45"/>
      <c r="F75" s="45"/>
      <c r="G75" s="45"/>
      <c r="H75" s="45"/>
    </row>
    <row r="76" spans="1:8" x14ac:dyDescent="0.2">
      <c r="C76" s="50"/>
      <c r="D76" s="51"/>
      <c r="E76" s="45"/>
      <c r="F76" s="45"/>
      <c r="G76" s="45"/>
      <c r="H76" s="45"/>
    </row>
    <row r="77" spans="1:8" x14ac:dyDescent="0.2">
      <c r="C77" s="50"/>
      <c r="D77" s="51"/>
      <c r="E77" s="45"/>
      <c r="F77" s="45"/>
      <c r="G77" s="45"/>
      <c r="H77" s="45"/>
    </row>
    <row r="78" spans="1:8" x14ac:dyDescent="0.2">
      <c r="C78" s="50"/>
      <c r="D78" s="51"/>
      <c r="E78" s="45"/>
      <c r="F78" s="45"/>
      <c r="G78" s="45"/>
      <c r="H78" s="45"/>
    </row>
    <row r="79" spans="1:8" x14ac:dyDescent="0.2">
      <c r="C79" s="50"/>
      <c r="D79" s="52"/>
      <c r="E79" s="45"/>
      <c r="F79" s="48"/>
      <c r="G79" s="48"/>
      <c r="H79" s="48"/>
    </row>
    <row r="80" spans="1:8" x14ac:dyDescent="0.2">
      <c r="C80" s="50"/>
      <c r="D80" s="52"/>
      <c r="E80" s="45"/>
      <c r="F80" s="48"/>
      <c r="G80" s="48"/>
      <c r="H80" s="48"/>
    </row>
    <row r="81" spans="2:8" x14ac:dyDescent="0.2">
      <c r="C81" s="50"/>
      <c r="D81" s="52"/>
      <c r="E81" s="45"/>
      <c r="F81" s="48"/>
      <c r="G81" s="48"/>
      <c r="H81" s="48"/>
    </row>
    <row r="82" spans="2:8" x14ac:dyDescent="0.2">
      <c r="C82" s="50"/>
      <c r="D82" s="52"/>
    </row>
    <row r="83" spans="2:8" x14ac:dyDescent="0.2">
      <c r="C83" s="53"/>
      <c r="D83" s="52"/>
    </row>
    <row r="84" spans="2:8" x14ac:dyDescent="0.2">
      <c r="C84" s="50"/>
      <c r="D84" s="52"/>
    </row>
    <row r="85" spans="2:8" x14ac:dyDescent="0.2">
      <c r="C85" s="50"/>
      <c r="D85" s="54"/>
    </row>
    <row r="86" spans="2:8" x14ac:dyDescent="0.2">
      <c r="C86" s="50"/>
      <c r="D86" s="54"/>
    </row>
    <row r="87" spans="2:8" x14ac:dyDescent="0.2">
      <c r="C87" s="50"/>
      <c r="D87" s="54"/>
    </row>
    <row r="88" spans="2:8" x14ac:dyDescent="0.2">
      <c r="C88" s="50"/>
      <c r="D88" s="54"/>
    </row>
    <row r="90" spans="2:8" ht="15" x14ac:dyDescent="0.2">
      <c r="B90" s="55"/>
      <c r="C90" s="34"/>
      <c r="D90" s="56"/>
    </row>
    <row r="92" spans="2:8" ht="15" x14ac:dyDescent="0.2">
      <c r="B92" s="55"/>
      <c r="D92" s="56"/>
    </row>
    <row r="94" spans="2:8" ht="15" x14ac:dyDescent="0.2">
      <c r="B94" s="55"/>
      <c r="D94" s="56"/>
    </row>
    <row r="95" spans="2:8" x14ac:dyDescent="0.2">
      <c r="D95" s="54"/>
    </row>
  </sheetData>
  <sheetProtection algorithmName="SHA-512" hashValue="jsg01bzGDY3egZb/vIulSlQ2MX5ZridU1Vn/5to8h28Hh7EDMqrU/rldOuAkANwfmd7CWe6/I3L5Se1YgD9lqw==" saltValue="qcmI4hYO3Xl9JPHbir/nOw==" spinCount="100000" sheet="1" objects="1" scenarios="1"/>
  <mergeCells count="2">
    <mergeCell ref="B4:C5"/>
    <mergeCell ref="D4:H4"/>
  </mergeCells>
  <hyperlinks>
    <hyperlink ref="A1" location="Tartalomjegyzék!A1" display="Táblajegyzék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"/>
  <sheetViews>
    <sheetView zoomScale="85" zoomScaleNormal="85" workbookViewId="0">
      <selection activeCell="C37" sqref="C37"/>
    </sheetView>
  </sheetViews>
  <sheetFormatPr defaultColWidth="8.5703125" defaultRowHeight="15" x14ac:dyDescent="0.25"/>
  <cols>
    <col min="1" max="1" width="16.42578125" style="24" customWidth="1"/>
    <col min="2" max="2" width="36.5703125" style="24" customWidth="1"/>
    <col min="3" max="12" width="16.5703125" style="24" customWidth="1"/>
    <col min="13" max="14" width="17.42578125" style="24" customWidth="1"/>
    <col min="15" max="15" width="15.42578125" style="24" customWidth="1"/>
    <col min="16" max="17" width="18.42578125" style="24" customWidth="1"/>
    <col min="18" max="16384" width="8.5703125" style="24"/>
  </cols>
  <sheetData>
    <row r="1" spans="1:17" x14ac:dyDescent="0.25">
      <c r="A1" s="42" t="s">
        <v>128</v>
      </c>
      <c r="B1"/>
      <c r="F1" s="100"/>
      <c r="G1" s="101"/>
      <c r="H1" s="101"/>
      <c r="I1" s="100"/>
    </row>
    <row r="3" spans="1:17" s="59" customFormat="1" ht="15.75" thickBot="1" x14ac:dyDescent="0.3">
      <c r="B3" s="24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</row>
    <row r="4" spans="1:17" s="103" customFormat="1" ht="23.25" customHeight="1" thickBot="1" x14ac:dyDescent="0.3">
      <c r="B4" s="272" t="s">
        <v>280</v>
      </c>
      <c r="C4" s="275" t="s">
        <v>223</v>
      </c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276"/>
      <c r="P4" s="276"/>
      <c r="Q4" s="277"/>
    </row>
    <row r="5" spans="1:17" s="103" customFormat="1" ht="29.25" customHeight="1" thickBot="1" x14ac:dyDescent="0.3">
      <c r="B5" s="273"/>
      <c r="C5" s="278" t="s">
        <v>224</v>
      </c>
      <c r="D5" s="279"/>
      <c r="E5" s="279"/>
      <c r="F5" s="279"/>
      <c r="G5" s="279"/>
      <c r="H5" s="280"/>
      <c r="I5" s="281" t="s">
        <v>225</v>
      </c>
      <c r="J5" s="282"/>
      <c r="K5" s="282"/>
      <c r="L5" s="282"/>
      <c r="M5" s="282"/>
      <c r="N5" s="283"/>
      <c r="O5" s="284" t="s">
        <v>226</v>
      </c>
      <c r="P5" s="281" t="s">
        <v>227</v>
      </c>
      <c r="Q5" s="283"/>
    </row>
    <row r="6" spans="1:17" s="103" customFormat="1" ht="54.75" customHeight="1" thickBot="1" x14ac:dyDescent="0.3">
      <c r="A6" s="104"/>
      <c r="B6" s="273"/>
      <c r="C6" s="287" t="s">
        <v>228</v>
      </c>
      <c r="D6" s="288"/>
      <c r="E6" s="289"/>
      <c r="F6" s="287" t="s">
        <v>229</v>
      </c>
      <c r="G6" s="288"/>
      <c r="H6" s="289"/>
      <c r="I6" s="290" t="s">
        <v>230</v>
      </c>
      <c r="J6" s="291"/>
      <c r="K6" s="292"/>
      <c r="L6" s="293" t="s">
        <v>231</v>
      </c>
      <c r="M6" s="294"/>
      <c r="N6" s="295"/>
      <c r="O6" s="285"/>
      <c r="P6" s="270" t="s">
        <v>232</v>
      </c>
      <c r="Q6" s="270" t="s">
        <v>233</v>
      </c>
    </row>
    <row r="7" spans="1:17" s="103" customFormat="1" ht="30.75" customHeight="1" thickBot="1" x14ac:dyDescent="0.3">
      <c r="A7" s="104"/>
      <c r="B7" s="274"/>
      <c r="C7" s="156"/>
      <c r="D7" s="157" t="s">
        <v>234</v>
      </c>
      <c r="E7" s="157" t="s">
        <v>235</v>
      </c>
      <c r="F7" s="156"/>
      <c r="G7" s="157" t="s">
        <v>235</v>
      </c>
      <c r="H7" s="157" t="s">
        <v>236</v>
      </c>
      <c r="I7" s="156"/>
      <c r="J7" s="157" t="s">
        <v>234</v>
      </c>
      <c r="K7" s="157" t="s">
        <v>235</v>
      </c>
      <c r="L7" s="156"/>
      <c r="M7" s="157" t="s">
        <v>235</v>
      </c>
      <c r="N7" s="157" t="s">
        <v>236</v>
      </c>
      <c r="O7" s="286"/>
      <c r="P7" s="271"/>
      <c r="Q7" s="271"/>
    </row>
    <row r="8" spans="1:17" s="103" customFormat="1" ht="39" thickBot="1" x14ac:dyDescent="0.3">
      <c r="A8" s="104"/>
      <c r="B8" s="159" t="s">
        <v>237</v>
      </c>
      <c r="C8" s="160">
        <v>695152.68784699996</v>
      </c>
      <c r="D8" s="160">
        <v>695152.68784699996</v>
      </c>
      <c r="E8" s="160">
        <v>0</v>
      </c>
      <c r="F8" s="160">
        <v>0</v>
      </c>
      <c r="G8" s="160">
        <v>0</v>
      </c>
      <c r="H8" s="160">
        <v>0</v>
      </c>
      <c r="I8" s="160">
        <v>0</v>
      </c>
      <c r="J8" s="160">
        <v>0</v>
      </c>
      <c r="K8" s="160">
        <v>0</v>
      </c>
      <c r="L8" s="160">
        <v>0</v>
      </c>
      <c r="M8" s="160">
        <v>0</v>
      </c>
      <c r="N8" s="160">
        <v>0</v>
      </c>
      <c r="O8" s="160">
        <v>0</v>
      </c>
      <c r="P8" s="160">
        <v>0</v>
      </c>
      <c r="Q8" s="160">
        <v>0</v>
      </c>
    </row>
    <row r="9" spans="1:17" ht="15.75" thickBot="1" x14ac:dyDescent="0.3">
      <c r="A9" s="104"/>
      <c r="B9" s="161" t="s">
        <v>238</v>
      </c>
      <c r="C9" s="162">
        <f>SUM(C10:C14,C16)</f>
        <v>505876.137995</v>
      </c>
      <c r="D9" s="162">
        <f>SUM(D10:D14,D16)</f>
        <v>404378.23576299998</v>
      </c>
      <c r="E9" s="162">
        <f>SUM(E10:E14,E16)</f>
        <v>19675.763686999999</v>
      </c>
      <c r="F9" s="162">
        <f t="shared" ref="F9:Q9" si="0">SUM(F10:F14,F16)</f>
        <v>1873.3613829999999</v>
      </c>
      <c r="G9" s="162">
        <f t="shared" si="0"/>
        <v>3.8705000000000003E-2</v>
      </c>
      <c r="H9" s="162">
        <f t="shared" si="0"/>
        <v>1842.2711609999999</v>
      </c>
      <c r="I9" s="162">
        <f t="shared" si="0"/>
        <v>-1519.9559880000002</v>
      </c>
      <c r="J9" s="162">
        <f t="shared" si="0"/>
        <v>-1154.6677940000002</v>
      </c>
      <c r="K9" s="162">
        <f t="shared" si="0"/>
        <v>-365.28819399999998</v>
      </c>
      <c r="L9" s="162">
        <f t="shared" si="0"/>
        <v>-647.54434900000001</v>
      </c>
      <c r="M9" s="162">
        <f t="shared" si="0"/>
        <v>0</v>
      </c>
      <c r="N9" s="162">
        <f t="shared" si="0"/>
        <v>-647.54435100000001</v>
      </c>
      <c r="O9" s="162">
        <v>0</v>
      </c>
      <c r="P9" s="162">
        <f t="shared" si="0"/>
        <v>432830.13024700002</v>
      </c>
      <c r="Q9" s="162">
        <f t="shared" si="0"/>
        <v>865.422459</v>
      </c>
    </row>
    <row r="10" spans="1:17" x14ac:dyDescent="0.25">
      <c r="A10" s="104"/>
      <c r="B10" s="29" t="s">
        <v>239</v>
      </c>
      <c r="C10" s="22">
        <v>213.10017500000001</v>
      </c>
      <c r="D10" s="22">
        <v>213.10017500000001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</row>
    <row r="11" spans="1:17" x14ac:dyDescent="0.25">
      <c r="A11" s="104"/>
      <c r="B11" s="29" t="s">
        <v>240</v>
      </c>
      <c r="C11" s="22">
        <v>27697.354555000002</v>
      </c>
      <c r="D11" s="22">
        <v>26714.827662</v>
      </c>
      <c r="E11" s="22">
        <v>0</v>
      </c>
      <c r="F11" s="22">
        <v>0</v>
      </c>
      <c r="G11" s="22">
        <v>0</v>
      </c>
      <c r="H11" s="22">
        <v>0</v>
      </c>
      <c r="I11" s="22">
        <v>-156.26227</v>
      </c>
      <c r="J11" s="22">
        <v>-156.26227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16770.537091999999</v>
      </c>
      <c r="Q11" s="22">
        <v>0</v>
      </c>
    </row>
    <row r="12" spans="1:17" x14ac:dyDescent="0.25">
      <c r="A12" s="104"/>
      <c r="B12" s="29" t="s">
        <v>241</v>
      </c>
      <c r="C12" s="22">
        <v>86546.563204000005</v>
      </c>
      <c r="D12" s="22">
        <v>86546.563204000005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109802.47038899999</v>
      </c>
      <c r="Q12" s="22">
        <v>0</v>
      </c>
    </row>
    <row r="13" spans="1:17" x14ac:dyDescent="0.25">
      <c r="A13" s="104"/>
      <c r="B13" s="29" t="s">
        <v>242</v>
      </c>
      <c r="C13" s="22">
        <v>78606.149239000006</v>
      </c>
      <c r="D13" s="22">
        <v>74922.086314999993</v>
      </c>
      <c r="E13" s="22">
        <v>153.64526599999999</v>
      </c>
      <c r="F13" s="22">
        <v>293.96555899999998</v>
      </c>
      <c r="G13" s="22">
        <v>0</v>
      </c>
      <c r="H13" s="22">
        <v>293.96555899999998</v>
      </c>
      <c r="I13" s="22">
        <v>-212.10218699999999</v>
      </c>
      <c r="J13" s="22">
        <v>-210.396987</v>
      </c>
      <c r="K13" s="22">
        <v>-1.7052</v>
      </c>
      <c r="L13" s="22">
        <v>-14.961690000000001</v>
      </c>
      <c r="M13" s="22">
        <v>0</v>
      </c>
      <c r="N13" s="22">
        <v>-14.961690000000001</v>
      </c>
      <c r="O13" s="22">
        <v>0</v>
      </c>
      <c r="P13" s="22">
        <v>63795.012900000002</v>
      </c>
      <c r="Q13" s="22">
        <v>279.00386900000001</v>
      </c>
    </row>
    <row r="14" spans="1:17" x14ac:dyDescent="0.25">
      <c r="A14" s="104"/>
      <c r="B14" s="29" t="s">
        <v>243</v>
      </c>
      <c r="C14" s="22">
        <v>254667.35368100001</v>
      </c>
      <c r="D14" s="22">
        <v>195300.774825</v>
      </c>
      <c r="E14" s="22">
        <v>18770.210201999998</v>
      </c>
      <c r="F14" s="22">
        <v>1441.2036089999999</v>
      </c>
      <c r="G14" s="22">
        <v>3.8705000000000003E-2</v>
      </c>
      <c r="H14" s="22">
        <v>1436.0691899999999</v>
      </c>
      <c r="I14" s="22">
        <v>-1037.080978</v>
      </c>
      <c r="J14" s="22">
        <v>-697.52288099999998</v>
      </c>
      <c r="K14" s="22">
        <v>-339.55809699999998</v>
      </c>
      <c r="L14" s="22">
        <v>-584.30538100000001</v>
      </c>
      <c r="M14" s="22">
        <v>0</v>
      </c>
      <c r="N14" s="22">
        <v>-584.30538200000001</v>
      </c>
      <c r="O14" s="22">
        <v>0</v>
      </c>
      <c r="P14" s="22">
        <v>187529.54757699999</v>
      </c>
      <c r="Q14" s="22">
        <v>515.374189</v>
      </c>
    </row>
    <row r="15" spans="1:17" x14ac:dyDescent="0.25">
      <c r="A15" s="104"/>
      <c r="B15" s="241" t="s">
        <v>244</v>
      </c>
      <c r="C15" s="22">
        <v>136377.79041099999</v>
      </c>
      <c r="D15" s="22">
        <v>89631.91863</v>
      </c>
      <c r="E15" s="22">
        <v>10584.200804</v>
      </c>
      <c r="F15" s="22">
        <v>815.70926699999995</v>
      </c>
      <c r="G15" s="22">
        <v>0</v>
      </c>
      <c r="H15" s="22">
        <v>815.70926699999995</v>
      </c>
      <c r="I15" s="22">
        <v>-637.95030199999997</v>
      </c>
      <c r="J15" s="22">
        <v>-348.31501800000001</v>
      </c>
      <c r="K15" s="22">
        <v>-289.63528400000001</v>
      </c>
      <c r="L15" s="22">
        <v>-205.00587400000001</v>
      </c>
      <c r="M15" s="22">
        <v>0</v>
      </c>
      <c r="N15" s="22">
        <v>-205.00587400000001</v>
      </c>
      <c r="O15" s="22">
        <v>0</v>
      </c>
      <c r="P15" s="22">
        <v>111599.987056</v>
      </c>
      <c r="Q15" s="22">
        <v>460.33911899999998</v>
      </c>
    </row>
    <row r="16" spans="1:17" s="103" customFormat="1" ht="15.75" thickBot="1" x14ac:dyDescent="0.3">
      <c r="A16" s="104"/>
      <c r="B16" s="29" t="s">
        <v>245</v>
      </c>
      <c r="C16" s="22">
        <v>58145.617141000002</v>
      </c>
      <c r="D16" s="22">
        <v>20680.883581999999</v>
      </c>
      <c r="E16" s="22">
        <v>751.90821900000003</v>
      </c>
      <c r="F16" s="22">
        <v>138.192215</v>
      </c>
      <c r="G16" s="22">
        <v>0</v>
      </c>
      <c r="H16" s="22">
        <v>112.236412</v>
      </c>
      <c r="I16" s="22">
        <v>-114.510553</v>
      </c>
      <c r="J16" s="22">
        <v>-90.485656000000006</v>
      </c>
      <c r="K16" s="22">
        <v>-24.024896999999999</v>
      </c>
      <c r="L16" s="22">
        <v>-48.277278000000003</v>
      </c>
      <c r="M16" s="22">
        <v>0</v>
      </c>
      <c r="N16" s="22">
        <v>-48.277279</v>
      </c>
      <c r="O16" s="22">
        <v>0</v>
      </c>
      <c r="P16" s="22">
        <v>54932.562289000001</v>
      </c>
      <c r="Q16" s="22">
        <v>71.044400999999993</v>
      </c>
    </row>
    <row r="17" spans="1:17" ht="26.25" thickBot="1" x14ac:dyDescent="0.3">
      <c r="A17" s="104"/>
      <c r="B17" s="161" t="s">
        <v>246</v>
      </c>
      <c r="C17" s="162">
        <f>SUM(C18:C22)</f>
        <v>356695.72241199994</v>
      </c>
      <c r="D17" s="162">
        <f t="shared" ref="D17:Q17" si="1">SUM(D18:D22)</f>
        <v>238314.338781</v>
      </c>
      <c r="E17" s="162">
        <f t="shared" si="1"/>
        <v>0</v>
      </c>
      <c r="F17" s="162">
        <f t="shared" si="1"/>
        <v>1019</v>
      </c>
      <c r="G17" s="162">
        <f t="shared" si="1"/>
        <v>0</v>
      </c>
      <c r="H17" s="162">
        <f t="shared" si="1"/>
        <v>1019</v>
      </c>
      <c r="I17" s="162">
        <f t="shared" si="1"/>
        <v>-319.098073</v>
      </c>
      <c r="J17" s="162">
        <f t="shared" si="1"/>
        <v>-319.098073</v>
      </c>
      <c r="K17" s="162">
        <f t="shared" si="1"/>
        <v>0</v>
      </c>
      <c r="L17" s="162">
        <f t="shared" si="1"/>
        <v>-528.11352199999999</v>
      </c>
      <c r="M17" s="162">
        <f t="shared" si="1"/>
        <v>0</v>
      </c>
      <c r="N17" s="162">
        <f t="shared" si="1"/>
        <v>-528.11352199999999</v>
      </c>
      <c r="O17" s="162">
        <v>0</v>
      </c>
      <c r="P17" s="162">
        <f t="shared" si="1"/>
        <v>169562.799207</v>
      </c>
      <c r="Q17" s="162">
        <f t="shared" si="1"/>
        <v>0</v>
      </c>
    </row>
    <row r="18" spans="1:17" x14ac:dyDescent="0.25">
      <c r="A18" s="104"/>
      <c r="B18" s="29" t="s">
        <v>239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</row>
    <row r="19" spans="1:17" x14ac:dyDescent="0.25">
      <c r="A19" s="104"/>
      <c r="B19" s="29" t="s">
        <v>240</v>
      </c>
      <c r="C19" s="22">
        <v>134550.231535</v>
      </c>
      <c r="D19" s="22">
        <v>124706.74868600001</v>
      </c>
      <c r="E19" s="22">
        <v>0</v>
      </c>
      <c r="F19" s="22">
        <v>0</v>
      </c>
      <c r="G19" s="22">
        <v>0</v>
      </c>
      <c r="H19" s="22">
        <v>0</v>
      </c>
      <c r="I19" s="22">
        <v>-46.224096000000003</v>
      </c>
      <c r="J19" s="22">
        <v>-46.224096000000003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2385.5028379999999</v>
      </c>
      <c r="Q19" s="22">
        <v>0</v>
      </c>
    </row>
    <row r="20" spans="1:17" x14ac:dyDescent="0.25">
      <c r="A20" s="104"/>
      <c r="B20" s="29" t="s">
        <v>241</v>
      </c>
      <c r="C20" s="22">
        <v>124970.04958799999</v>
      </c>
      <c r="D20" s="22">
        <v>88341.078313999998</v>
      </c>
      <c r="E20" s="22">
        <v>0</v>
      </c>
      <c r="F20" s="22">
        <v>0</v>
      </c>
      <c r="G20" s="22">
        <v>0</v>
      </c>
      <c r="H20" s="22">
        <v>0</v>
      </c>
      <c r="I20" s="22">
        <v>-9.0204000000000006E-2</v>
      </c>
      <c r="J20" s="22">
        <v>-9.0204000000000006E-2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2">
        <v>113959.867489</v>
      </c>
      <c r="Q20" s="22">
        <v>0</v>
      </c>
    </row>
    <row r="21" spans="1:17" x14ac:dyDescent="0.25">
      <c r="A21" s="104"/>
      <c r="B21" s="29" t="s">
        <v>242</v>
      </c>
      <c r="C21" s="22">
        <v>5063.2594950000002</v>
      </c>
      <c r="D21" s="22">
        <v>0</v>
      </c>
      <c r="E21" s="22">
        <v>0</v>
      </c>
      <c r="F21" s="22">
        <v>1019</v>
      </c>
      <c r="G21" s="22">
        <v>0</v>
      </c>
      <c r="H21" s="22">
        <v>1019</v>
      </c>
      <c r="I21" s="22">
        <v>0</v>
      </c>
      <c r="J21" s="22">
        <v>0</v>
      </c>
      <c r="K21" s="22">
        <v>0</v>
      </c>
      <c r="L21" s="22">
        <v>-528.11352199999999</v>
      </c>
      <c r="M21" s="22">
        <v>0</v>
      </c>
      <c r="N21" s="22">
        <v>-528.11352199999999</v>
      </c>
      <c r="O21" s="22">
        <v>0</v>
      </c>
      <c r="P21" s="22">
        <v>3253.931548</v>
      </c>
      <c r="Q21" s="22">
        <v>0</v>
      </c>
    </row>
    <row r="22" spans="1:17" s="103" customFormat="1" ht="15.75" thickBot="1" x14ac:dyDescent="0.3">
      <c r="A22" s="104"/>
      <c r="B22" s="29" t="s">
        <v>243</v>
      </c>
      <c r="C22" s="22">
        <v>92112.181794000004</v>
      </c>
      <c r="D22" s="22">
        <v>25266.511781000001</v>
      </c>
      <c r="E22" s="22">
        <v>0</v>
      </c>
      <c r="F22" s="22">
        <v>0</v>
      </c>
      <c r="G22" s="22">
        <v>0</v>
      </c>
      <c r="H22" s="22">
        <v>0</v>
      </c>
      <c r="I22" s="22">
        <v>-272.783773</v>
      </c>
      <c r="J22" s="22">
        <v>-272.783773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49963.497331999999</v>
      </c>
      <c r="Q22" s="22">
        <v>0</v>
      </c>
    </row>
    <row r="23" spans="1:17" ht="15.75" thickBot="1" x14ac:dyDescent="0.3">
      <c r="A23" s="104"/>
      <c r="B23" s="161" t="s">
        <v>247</v>
      </c>
      <c r="C23" s="162">
        <f>SUM(C24:C29)</f>
        <v>195211.129135</v>
      </c>
      <c r="D23" s="162">
        <f t="shared" ref="D23:Q23" si="2">SUM(D24:D29)</f>
        <v>194863.25277200004</v>
      </c>
      <c r="E23" s="162">
        <f t="shared" si="2"/>
        <v>347.87636199999997</v>
      </c>
      <c r="F23" s="162">
        <f t="shared" si="2"/>
        <v>0</v>
      </c>
      <c r="G23" s="162">
        <f t="shared" si="2"/>
        <v>0</v>
      </c>
      <c r="H23" s="162">
        <f t="shared" si="2"/>
        <v>0</v>
      </c>
      <c r="I23" s="162">
        <f>SUM(I24:I29)</f>
        <v>433.08606100000003</v>
      </c>
      <c r="J23" s="162">
        <f t="shared" si="2"/>
        <v>432.41815400000002</v>
      </c>
      <c r="K23" s="162">
        <f t="shared" si="2"/>
        <v>0.66790700000000003</v>
      </c>
      <c r="L23" s="162">
        <f t="shared" si="2"/>
        <v>0</v>
      </c>
      <c r="M23" s="162">
        <f t="shared" si="2"/>
        <v>0</v>
      </c>
      <c r="N23" s="162">
        <f t="shared" si="2"/>
        <v>0</v>
      </c>
      <c r="O23" s="162">
        <f t="shared" si="2"/>
        <v>0</v>
      </c>
      <c r="P23" s="162">
        <f t="shared" si="2"/>
        <v>79000.100014000011</v>
      </c>
      <c r="Q23" s="162">
        <f t="shared" si="2"/>
        <v>0</v>
      </c>
    </row>
    <row r="24" spans="1:17" x14ac:dyDescent="0.25">
      <c r="A24" s="104"/>
      <c r="B24" s="29" t="s">
        <v>239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105"/>
      <c r="P24" s="22">
        <v>0</v>
      </c>
      <c r="Q24" s="22">
        <v>0</v>
      </c>
    </row>
    <row r="25" spans="1:17" x14ac:dyDescent="0.25">
      <c r="A25" s="104"/>
      <c r="B25" s="29" t="s">
        <v>240</v>
      </c>
      <c r="C25" s="22">
        <v>4597.5550800000001</v>
      </c>
      <c r="D25" s="22">
        <v>4597.5550800000001</v>
      </c>
      <c r="E25" s="22">
        <v>0</v>
      </c>
      <c r="F25" s="22">
        <v>0</v>
      </c>
      <c r="G25" s="22">
        <v>0</v>
      </c>
      <c r="H25" s="22">
        <v>0</v>
      </c>
      <c r="I25" s="22">
        <v>0.45179799999999998</v>
      </c>
      <c r="J25" s="22">
        <v>0.45179799999999998</v>
      </c>
      <c r="K25" s="22">
        <v>0</v>
      </c>
      <c r="L25" s="22">
        <v>0</v>
      </c>
      <c r="M25" s="22">
        <v>0</v>
      </c>
      <c r="N25" s="22">
        <v>0</v>
      </c>
      <c r="O25" s="105"/>
      <c r="P25" s="22">
        <v>62.539755</v>
      </c>
      <c r="Q25" s="22">
        <v>0</v>
      </c>
    </row>
    <row r="26" spans="1:17" x14ac:dyDescent="0.25">
      <c r="A26" s="104"/>
      <c r="B26" s="29" t="s">
        <v>241</v>
      </c>
      <c r="C26" s="22">
        <v>19100.900000000001</v>
      </c>
      <c r="D26" s="22">
        <v>19100.900000000001</v>
      </c>
      <c r="E26" s="22">
        <v>0</v>
      </c>
      <c r="F26" s="22">
        <v>0</v>
      </c>
      <c r="G26" s="22">
        <v>0</v>
      </c>
      <c r="H26" s="22">
        <v>0</v>
      </c>
      <c r="I26" s="22">
        <v>3.0181849999999999</v>
      </c>
      <c r="J26" s="22">
        <v>3.0181849999999999</v>
      </c>
      <c r="K26" s="22">
        <v>0</v>
      </c>
      <c r="L26" s="22">
        <v>0</v>
      </c>
      <c r="M26" s="22">
        <v>0</v>
      </c>
      <c r="N26" s="22">
        <v>0</v>
      </c>
      <c r="O26" s="105"/>
      <c r="P26" s="22">
        <v>15000</v>
      </c>
      <c r="Q26" s="22">
        <v>0</v>
      </c>
    </row>
    <row r="27" spans="1:17" x14ac:dyDescent="0.25">
      <c r="A27" s="104"/>
      <c r="B27" s="29" t="s">
        <v>242</v>
      </c>
      <c r="C27" s="22">
        <v>30744.360823999999</v>
      </c>
      <c r="D27" s="22">
        <v>30744.360823999999</v>
      </c>
      <c r="E27" s="22">
        <v>0</v>
      </c>
      <c r="F27" s="22">
        <v>0</v>
      </c>
      <c r="G27" s="22">
        <v>0</v>
      </c>
      <c r="H27" s="22">
        <v>0</v>
      </c>
      <c r="I27" s="22">
        <v>33.052748999999999</v>
      </c>
      <c r="J27" s="22">
        <v>33.052748999999999</v>
      </c>
      <c r="K27" s="22">
        <v>0</v>
      </c>
      <c r="L27" s="22">
        <v>0</v>
      </c>
      <c r="M27" s="22">
        <v>0</v>
      </c>
      <c r="N27" s="22">
        <v>0</v>
      </c>
      <c r="O27" s="105"/>
      <c r="P27" s="22">
        <v>13125.297662000001</v>
      </c>
      <c r="Q27" s="22">
        <v>0</v>
      </c>
    </row>
    <row r="28" spans="1:17" x14ac:dyDescent="0.25">
      <c r="A28" s="104"/>
      <c r="B28" s="29" t="s">
        <v>243</v>
      </c>
      <c r="C28" s="22">
        <v>139624.001219</v>
      </c>
      <c r="D28" s="22">
        <v>139277.62485600001</v>
      </c>
      <c r="E28" s="22">
        <v>346.37636199999997</v>
      </c>
      <c r="F28" s="22">
        <v>0</v>
      </c>
      <c r="G28" s="22">
        <v>0</v>
      </c>
      <c r="H28" s="22">
        <v>0</v>
      </c>
      <c r="I28" s="22">
        <v>395.95488599999999</v>
      </c>
      <c r="J28" s="22">
        <v>395.30419899999998</v>
      </c>
      <c r="K28" s="22">
        <v>0.65068700000000002</v>
      </c>
      <c r="L28" s="22">
        <v>0</v>
      </c>
      <c r="M28" s="22">
        <v>0</v>
      </c>
      <c r="N28" s="22">
        <v>0</v>
      </c>
      <c r="O28" s="105"/>
      <c r="P28" s="22">
        <v>49668.559028000003</v>
      </c>
      <c r="Q28" s="22">
        <v>0</v>
      </c>
    </row>
    <row r="29" spans="1:17" ht="15.75" thickBot="1" x14ac:dyDescent="0.3">
      <c r="A29" s="104"/>
      <c r="B29" s="29" t="s">
        <v>245</v>
      </c>
      <c r="C29" s="22">
        <v>1144.3120120000001</v>
      </c>
      <c r="D29" s="22">
        <v>1142.8120120000001</v>
      </c>
      <c r="E29" s="22">
        <v>1.5</v>
      </c>
      <c r="F29" s="22">
        <v>0</v>
      </c>
      <c r="G29" s="22">
        <v>0</v>
      </c>
      <c r="H29" s="22">
        <v>0</v>
      </c>
      <c r="I29" s="22">
        <v>0.60844299999999996</v>
      </c>
      <c r="J29" s="22">
        <v>0.59122300000000005</v>
      </c>
      <c r="K29" s="22">
        <v>1.7219999999999999E-2</v>
      </c>
      <c r="L29" s="22">
        <v>0</v>
      </c>
      <c r="M29" s="22">
        <v>0</v>
      </c>
      <c r="N29" s="22">
        <v>0</v>
      </c>
      <c r="O29" s="105"/>
      <c r="P29" s="22">
        <v>1143.703569</v>
      </c>
      <c r="Q29" s="22">
        <v>0</v>
      </c>
    </row>
    <row r="30" spans="1:17" ht="15.75" thickBot="1" x14ac:dyDescent="0.3">
      <c r="A30" s="104"/>
      <c r="B30" s="163" t="s">
        <v>69</v>
      </c>
      <c r="C30" s="164">
        <f>+C8+C9+C17+C23</f>
        <v>1752935.6773890001</v>
      </c>
      <c r="D30" s="164">
        <f t="shared" ref="D30:H30" si="3">+D8+D9+D17+D23</f>
        <v>1532708.5151630002</v>
      </c>
      <c r="E30" s="164">
        <f t="shared" si="3"/>
        <v>20023.640048999998</v>
      </c>
      <c r="F30" s="164">
        <f t="shared" si="3"/>
        <v>2892.3613829999999</v>
      </c>
      <c r="G30" s="164">
        <f t="shared" si="3"/>
        <v>3.8705000000000003E-2</v>
      </c>
      <c r="H30" s="164">
        <f t="shared" si="3"/>
        <v>2861.2711609999997</v>
      </c>
      <c r="I30" s="165"/>
      <c r="J30" s="165"/>
      <c r="K30" s="165"/>
      <c r="L30" s="165"/>
      <c r="M30" s="165"/>
      <c r="N30" s="165"/>
      <c r="O30" s="164">
        <f t="shared" ref="O30:Q30" si="4">+O8+O9+O17+O23</f>
        <v>0</v>
      </c>
      <c r="P30" s="164">
        <f>+P8+P9+P17+P23</f>
        <v>681393.02946799994</v>
      </c>
      <c r="Q30" s="164">
        <f t="shared" si="4"/>
        <v>865.422459</v>
      </c>
    </row>
    <row r="31" spans="1:17" x14ac:dyDescent="0.25">
      <c r="A31" s="104"/>
    </row>
    <row r="32" spans="1:17" x14ac:dyDescent="0.25">
      <c r="A32" s="104"/>
    </row>
    <row r="33" spans="1:12" x14ac:dyDescent="0.25">
      <c r="A33" s="104"/>
    </row>
    <row r="34" spans="1:12" x14ac:dyDescent="0.25">
      <c r="A34" s="104"/>
    </row>
    <row r="35" spans="1:12" x14ac:dyDescent="0.25">
      <c r="D35" s="106"/>
      <c r="H35" s="106"/>
      <c r="I35" s="242"/>
      <c r="L35" s="242"/>
    </row>
    <row r="39" spans="1:12" x14ac:dyDescent="0.25">
      <c r="B39" s="107"/>
    </row>
  </sheetData>
  <sheetProtection algorithmName="SHA-512" hashValue="/e7J0UzVGr6Oa9+TMHXKaVd458OmAaSSqEq+6Pnexjt5r43zKcg50kNkP3xlV9z1DLrA2RnO6CEtFyBBARLf2A==" saltValue="qcCltuZFbtt0dMFomphuHg==" spinCount="100000" sheet="1" objects="1" scenarios="1"/>
  <mergeCells count="12">
    <mergeCell ref="P6:P7"/>
    <mergeCell ref="Q6:Q7"/>
    <mergeCell ref="B4:B7"/>
    <mergeCell ref="C4:Q4"/>
    <mergeCell ref="C5:H5"/>
    <mergeCell ref="I5:N5"/>
    <mergeCell ref="O5:O7"/>
    <mergeCell ref="P5:Q5"/>
    <mergeCell ref="C6:E6"/>
    <mergeCell ref="F6:H6"/>
    <mergeCell ref="I6:K6"/>
    <mergeCell ref="L6:N6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zoomScale="85" zoomScaleNormal="85" workbookViewId="0">
      <selection activeCell="C37" sqref="C37"/>
    </sheetView>
  </sheetViews>
  <sheetFormatPr defaultRowHeight="15" x14ac:dyDescent="0.25"/>
  <cols>
    <col min="1" max="1" width="13.42578125" bestFit="1" customWidth="1"/>
    <col min="2" max="2" width="40.5703125" bestFit="1" customWidth="1"/>
    <col min="3" max="10" width="21.5703125" style="119" customWidth="1"/>
  </cols>
  <sheetData>
    <row r="1" spans="1:10" x14ac:dyDescent="0.25">
      <c r="A1" s="42" t="s">
        <v>128</v>
      </c>
      <c r="C1" s="116"/>
      <c r="D1" s="117"/>
      <c r="E1" s="117"/>
      <c r="F1" s="118"/>
      <c r="G1" s="116"/>
      <c r="H1" s="116"/>
    </row>
    <row r="2" spans="1:10" x14ac:dyDescent="0.25">
      <c r="A2" s="120"/>
    </row>
    <row r="3" spans="1:10" ht="15.75" thickBot="1" x14ac:dyDescent="0.3">
      <c r="B3" s="121"/>
      <c r="C3" s="122"/>
      <c r="D3" s="122"/>
      <c r="E3" s="122"/>
      <c r="F3" s="122"/>
      <c r="G3" s="122"/>
      <c r="H3" s="122"/>
      <c r="I3" s="122"/>
      <c r="J3" s="122"/>
    </row>
    <row r="4" spans="1:10" ht="15.75" x14ac:dyDescent="0.25">
      <c r="A4" s="123"/>
      <c r="B4" s="298" t="s">
        <v>220</v>
      </c>
      <c r="C4" s="299"/>
      <c r="D4" s="299"/>
      <c r="E4" s="299"/>
      <c r="F4" s="299"/>
      <c r="G4" s="299"/>
      <c r="H4" s="299"/>
      <c r="I4" s="299"/>
      <c r="J4" s="300"/>
    </row>
    <row r="5" spans="1:10" ht="52.5" customHeight="1" thickBot="1" x14ac:dyDescent="0.3">
      <c r="A5" s="123"/>
      <c r="B5" s="301" t="s">
        <v>281</v>
      </c>
      <c r="C5" s="303" t="s">
        <v>260</v>
      </c>
      <c r="D5" s="304"/>
      <c r="E5" s="304"/>
      <c r="F5" s="305"/>
      <c r="G5" s="306" t="s">
        <v>261</v>
      </c>
      <c r="H5" s="307"/>
      <c r="I5" s="308" t="s">
        <v>262</v>
      </c>
      <c r="J5" s="309"/>
    </row>
    <row r="6" spans="1:10" ht="27" customHeight="1" thickBot="1" x14ac:dyDescent="0.3">
      <c r="A6" s="108"/>
      <c r="B6" s="301"/>
      <c r="C6" s="296" t="s">
        <v>263</v>
      </c>
      <c r="D6" s="310" t="s">
        <v>264</v>
      </c>
      <c r="E6" s="311"/>
      <c r="F6" s="312"/>
      <c r="G6" s="313" t="s">
        <v>265</v>
      </c>
      <c r="H6" s="313" t="s">
        <v>266</v>
      </c>
      <c r="I6" s="315"/>
      <c r="J6" s="296" t="s">
        <v>267</v>
      </c>
    </row>
    <row r="7" spans="1:10" ht="66" customHeight="1" thickBot="1" x14ac:dyDescent="0.3">
      <c r="A7" s="108"/>
      <c r="B7" s="302"/>
      <c r="C7" s="297"/>
      <c r="D7" s="173"/>
      <c r="E7" s="172" t="s">
        <v>259</v>
      </c>
      <c r="F7" s="172" t="s">
        <v>268</v>
      </c>
      <c r="G7" s="314"/>
      <c r="H7" s="314"/>
      <c r="I7" s="316"/>
      <c r="J7" s="297"/>
    </row>
    <row r="8" spans="1:10" ht="26.25" thickBot="1" x14ac:dyDescent="0.3">
      <c r="A8" s="108"/>
      <c r="B8" s="170" t="s">
        <v>237</v>
      </c>
      <c r="C8" s="171">
        <v>0</v>
      </c>
      <c r="D8" s="171">
        <v>0</v>
      </c>
      <c r="E8" s="171">
        <v>0</v>
      </c>
      <c r="F8" s="171">
        <v>0</v>
      </c>
      <c r="G8" s="171">
        <v>0</v>
      </c>
      <c r="H8" s="171">
        <v>0</v>
      </c>
      <c r="I8" s="171">
        <v>0</v>
      </c>
      <c r="J8" s="171">
        <v>0</v>
      </c>
    </row>
    <row r="9" spans="1:10" ht="15.75" thickBot="1" x14ac:dyDescent="0.3">
      <c r="A9" s="108"/>
      <c r="B9" s="166" t="s">
        <v>238</v>
      </c>
      <c r="C9" s="167">
        <f>SUM(C10:C15)</f>
        <v>235.214369</v>
      </c>
      <c r="D9" s="167">
        <f t="shared" ref="D9:J9" si="0">SUM(D10:D15)</f>
        <v>217.62143900000001</v>
      </c>
      <c r="E9" s="167">
        <f t="shared" si="0"/>
        <v>111.31678699999999</v>
      </c>
      <c r="F9" s="167">
        <f t="shared" si="0"/>
        <v>214.18354200000002</v>
      </c>
      <c r="G9" s="167">
        <f t="shared" si="0"/>
        <v>-0.28775600000000001</v>
      </c>
      <c r="H9" s="167">
        <f t="shared" si="0"/>
        <v>-54.799666999999999</v>
      </c>
      <c r="I9" s="167">
        <f t="shared" si="0"/>
        <v>0</v>
      </c>
      <c r="J9" s="167">
        <f t="shared" si="0"/>
        <v>0</v>
      </c>
    </row>
    <row r="10" spans="1:10" x14ac:dyDescent="0.25">
      <c r="A10" s="108"/>
      <c r="B10" s="124" t="s">
        <v>239</v>
      </c>
      <c r="C10" s="125">
        <v>0</v>
      </c>
      <c r="D10" s="125">
        <v>0</v>
      </c>
      <c r="E10" s="125">
        <v>0</v>
      </c>
      <c r="F10" s="125">
        <v>0</v>
      </c>
      <c r="G10" s="125">
        <v>0</v>
      </c>
      <c r="H10" s="125">
        <v>0</v>
      </c>
      <c r="I10" s="125">
        <v>0</v>
      </c>
      <c r="J10" s="125">
        <v>0</v>
      </c>
    </row>
    <row r="11" spans="1:10" x14ac:dyDescent="0.25">
      <c r="A11" s="108"/>
      <c r="B11" s="124" t="s">
        <v>240</v>
      </c>
      <c r="C11" s="125">
        <v>0</v>
      </c>
      <c r="D11" s="125">
        <v>0</v>
      </c>
      <c r="E11" s="125">
        <v>0</v>
      </c>
      <c r="F11" s="125">
        <v>0</v>
      </c>
      <c r="G11" s="125">
        <v>0</v>
      </c>
      <c r="H11" s="125">
        <v>0</v>
      </c>
      <c r="I11" s="125">
        <v>0</v>
      </c>
      <c r="J11" s="125">
        <v>0</v>
      </c>
    </row>
    <row r="12" spans="1:10" x14ac:dyDescent="0.25">
      <c r="A12" s="108"/>
      <c r="B12" s="124" t="s">
        <v>241</v>
      </c>
      <c r="C12" s="125">
        <v>0</v>
      </c>
      <c r="D12" s="125">
        <v>0</v>
      </c>
      <c r="E12" s="125">
        <v>0</v>
      </c>
      <c r="F12" s="125">
        <v>0</v>
      </c>
      <c r="G12" s="125">
        <v>0</v>
      </c>
      <c r="H12" s="125">
        <v>0</v>
      </c>
      <c r="I12" s="125">
        <v>0</v>
      </c>
      <c r="J12" s="125">
        <v>0</v>
      </c>
    </row>
    <row r="13" spans="1:10" x14ac:dyDescent="0.25">
      <c r="A13" s="108"/>
      <c r="B13" s="124" t="s">
        <v>242</v>
      </c>
      <c r="C13" s="125">
        <v>0</v>
      </c>
      <c r="D13" s="125">
        <v>0</v>
      </c>
      <c r="E13" s="125">
        <v>0</v>
      </c>
      <c r="F13" s="125">
        <v>0</v>
      </c>
      <c r="G13" s="125">
        <v>0</v>
      </c>
      <c r="H13" s="125">
        <v>0</v>
      </c>
      <c r="I13" s="125">
        <v>0</v>
      </c>
      <c r="J13" s="125">
        <v>0</v>
      </c>
    </row>
    <row r="14" spans="1:10" x14ac:dyDescent="0.25">
      <c r="A14" s="108"/>
      <c r="B14" s="124" t="s">
        <v>243</v>
      </c>
      <c r="C14" s="125">
        <v>0</v>
      </c>
      <c r="D14" s="125">
        <v>213.59046900000001</v>
      </c>
      <c r="E14" s="125">
        <v>107.28581699999999</v>
      </c>
      <c r="F14" s="125">
        <v>213.59046900000001</v>
      </c>
      <c r="G14" s="125">
        <v>0</v>
      </c>
      <c r="H14" s="125">
        <v>-54.392859999999999</v>
      </c>
      <c r="I14" s="125">
        <v>0</v>
      </c>
      <c r="J14" s="125">
        <v>0</v>
      </c>
    </row>
    <row r="15" spans="1:10" ht="15.75" thickBot="1" x14ac:dyDescent="0.3">
      <c r="A15" s="108"/>
      <c r="B15" s="124" t="s">
        <v>245</v>
      </c>
      <c r="C15" s="125">
        <v>235.214369</v>
      </c>
      <c r="D15" s="125">
        <v>4.0309699999999999</v>
      </c>
      <c r="E15" s="125">
        <v>4.0309699999999999</v>
      </c>
      <c r="F15" s="125">
        <v>0.59307299999999996</v>
      </c>
      <c r="G15" s="125">
        <v>-0.28775600000000001</v>
      </c>
      <c r="H15" s="125">
        <v>-0.40680699999999997</v>
      </c>
      <c r="I15" s="125">
        <v>0</v>
      </c>
      <c r="J15" s="125">
        <v>0</v>
      </c>
    </row>
    <row r="16" spans="1:10" ht="15.75" thickBot="1" x14ac:dyDescent="0.3">
      <c r="A16" s="108"/>
      <c r="B16" s="166" t="s">
        <v>246</v>
      </c>
      <c r="C16" s="167">
        <v>0</v>
      </c>
      <c r="D16" s="167">
        <v>0</v>
      </c>
      <c r="E16" s="167">
        <v>0</v>
      </c>
      <c r="F16" s="167">
        <v>0</v>
      </c>
      <c r="G16" s="167">
        <v>0</v>
      </c>
      <c r="H16" s="167">
        <v>0</v>
      </c>
      <c r="I16" s="167">
        <v>0</v>
      </c>
      <c r="J16" s="167">
        <v>0</v>
      </c>
    </row>
    <row r="17" spans="1:12" s="60" customFormat="1" ht="15.75" thickBot="1" x14ac:dyDescent="0.3">
      <c r="A17" s="108"/>
      <c r="B17" s="166" t="s">
        <v>269</v>
      </c>
      <c r="C17" s="167">
        <v>0</v>
      </c>
      <c r="D17" s="167">
        <v>0</v>
      </c>
      <c r="E17" s="167">
        <v>82.336641</v>
      </c>
      <c r="F17" s="167">
        <v>82.136640999999997</v>
      </c>
      <c r="G17" s="167">
        <v>0</v>
      </c>
      <c r="H17" s="167">
        <v>0</v>
      </c>
      <c r="I17" s="167">
        <v>0</v>
      </c>
      <c r="J17" s="167">
        <v>0</v>
      </c>
    </row>
    <row r="18" spans="1:12" ht="15.75" thickBot="1" x14ac:dyDescent="0.3">
      <c r="A18" s="108"/>
      <c r="B18" s="168" t="s">
        <v>69</v>
      </c>
      <c r="C18" s="169">
        <f>+C8+C9+C16+C17</f>
        <v>235.214369</v>
      </c>
      <c r="D18" s="169">
        <f t="shared" ref="D18:J18" si="1">+D8+D9+D16+D17</f>
        <v>217.62143900000001</v>
      </c>
      <c r="E18" s="169">
        <f t="shared" si="1"/>
        <v>193.65342799999999</v>
      </c>
      <c r="F18" s="169">
        <f t="shared" si="1"/>
        <v>296.32018300000004</v>
      </c>
      <c r="G18" s="169">
        <f t="shared" si="1"/>
        <v>-0.28775600000000001</v>
      </c>
      <c r="H18" s="169">
        <f t="shared" si="1"/>
        <v>-54.799666999999999</v>
      </c>
      <c r="I18" s="169">
        <f t="shared" si="1"/>
        <v>0</v>
      </c>
      <c r="J18" s="169">
        <f t="shared" si="1"/>
        <v>0</v>
      </c>
    </row>
    <row r="19" spans="1:12" x14ac:dyDescent="0.25">
      <c r="A19" s="108"/>
    </row>
    <row r="20" spans="1:12" ht="15.6" customHeight="1" x14ac:dyDescent="0.25">
      <c r="A20" s="108"/>
      <c r="B20" s="126"/>
      <c r="C20" s="126"/>
      <c r="D20" s="126"/>
      <c r="E20" s="126"/>
      <c r="F20" s="126"/>
      <c r="G20" s="126"/>
      <c r="H20" s="126"/>
      <c r="I20" s="126"/>
      <c r="J20" s="126"/>
    </row>
    <row r="21" spans="1:12" x14ac:dyDescent="0.25">
      <c r="A21" s="108"/>
      <c r="B21" s="126"/>
      <c r="C21" s="126"/>
      <c r="D21" s="126"/>
      <c r="E21" s="126"/>
      <c r="F21" s="126"/>
      <c r="G21" s="126"/>
      <c r="H21" s="126"/>
      <c r="I21" s="126"/>
      <c r="J21" s="126"/>
    </row>
    <row r="22" spans="1:12" x14ac:dyDescent="0.25">
      <c r="A22" s="123"/>
      <c r="L22" s="123"/>
    </row>
    <row r="23" spans="1:12" x14ac:dyDescent="0.25">
      <c r="C23" s="126"/>
      <c r="D23" s="126"/>
      <c r="E23" s="126"/>
      <c r="F23" s="126"/>
      <c r="G23" s="126"/>
      <c r="H23" s="126"/>
    </row>
    <row r="24" spans="1:12" x14ac:dyDescent="0.25">
      <c r="B24" s="124"/>
      <c r="C24" s="126"/>
      <c r="D24" s="126"/>
      <c r="E24" s="126"/>
      <c r="F24" s="126"/>
      <c r="G24" s="126"/>
      <c r="H24" s="126"/>
    </row>
    <row r="25" spans="1:12" x14ac:dyDescent="0.25">
      <c r="B25" s="124"/>
      <c r="C25" s="126"/>
      <c r="D25" s="126"/>
      <c r="E25" s="126"/>
      <c r="F25" s="126"/>
      <c r="G25" s="126"/>
      <c r="H25" s="126"/>
    </row>
    <row r="26" spans="1:12" x14ac:dyDescent="0.25">
      <c r="B26" s="124"/>
      <c r="C26" s="126"/>
      <c r="D26" s="126"/>
      <c r="E26" s="126"/>
      <c r="F26" s="126"/>
      <c r="G26" s="126"/>
      <c r="H26" s="126"/>
    </row>
    <row r="27" spans="1:12" x14ac:dyDescent="0.25">
      <c r="B27" s="124"/>
      <c r="C27" s="126"/>
      <c r="D27" s="126"/>
      <c r="E27" s="126"/>
      <c r="F27" s="126"/>
      <c r="G27" s="126"/>
      <c r="H27" s="126"/>
    </row>
    <row r="28" spans="1:12" x14ac:dyDescent="0.25">
      <c r="B28" s="124"/>
      <c r="C28" s="126"/>
      <c r="D28" s="126"/>
      <c r="E28" s="126"/>
      <c r="F28" s="126"/>
      <c r="G28" s="126"/>
      <c r="H28" s="126"/>
    </row>
    <row r="29" spans="1:12" x14ac:dyDescent="0.25">
      <c r="B29" s="124"/>
      <c r="C29" s="126"/>
      <c r="D29" s="126"/>
      <c r="E29" s="126"/>
      <c r="F29" s="126"/>
      <c r="G29" s="126"/>
      <c r="H29" s="126"/>
    </row>
  </sheetData>
  <sheetProtection algorithmName="SHA-512" hashValue="paCHqcEZNtyk9NDE8m3EnNppzwp4fPozp2Dz4Bts/+LpejN+p9cQ8gYa/QmQeLA9YrnfXfiFKZtBM6+/TgB3Lg==" saltValue="mz+WUitQpFCqdsl5d/4VjQ==" spinCount="100000" sheet="1" objects="1" scenarios="1"/>
  <mergeCells count="11">
    <mergeCell ref="J6:J7"/>
    <mergeCell ref="B4:J4"/>
    <mergeCell ref="B5:B7"/>
    <mergeCell ref="C5:F5"/>
    <mergeCell ref="G5:H5"/>
    <mergeCell ref="I5:J5"/>
    <mergeCell ref="C6:C7"/>
    <mergeCell ref="D6:F6"/>
    <mergeCell ref="G6:G7"/>
    <mergeCell ref="H6:H7"/>
    <mergeCell ref="I6:I7"/>
  </mergeCells>
  <hyperlinks>
    <hyperlink ref="A1" location="Tartalomjegyzék!A1" display="Táblajegyzék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"/>
  <sheetViews>
    <sheetView zoomScale="85" zoomScaleNormal="85" workbookViewId="0">
      <selection activeCell="C37" sqref="C37"/>
    </sheetView>
  </sheetViews>
  <sheetFormatPr defaultColWidth="8.5703125" defaultRowHeight="14.25" x14ac:dyDescent="0.2"/>
  <cols>
    <col min="1" max="1" width="13.42578125" style="18" bestFit="1" customWidth="1"/>
    <col min="2" max="2" width="47.42578125" style="18" customWidth="1"/>
    <col min="3" max="6" width="19.5703125" style="18" customWidth="1"/>
    <col min="7" max="7" width="21.42578125" style="18" customWidth="1"/>
    <col min="8" max="14" width="19.5703125" style="18" customWidth="1"/>
    <col min="15" max="16384" width="8.5703125" style="18"/>
  </cols>
  <sheetData>
    <row r="1" spans="1:15" ht="15" x14ac:dyDescent="0.25">
      <c r="A1" s="42" t="s">
        <v>128</v>
      </c>
      <c r="B1"/>
    </row>
    <row r="3" spans="1:15" ht="15" thickBot="1" x14ac:dyDescent="0.25"/>
    <row r="4" spans="1:15" ht="15.75" x14ac:dyDescent="0.2">
      <c r="B4" s="317" t="s">
        <v>248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9"/>
    </row>
    <row r="5" spans="1:15" ht="14.85" customHeight="1" thickBot="1" x14ac:dyDescent="0.25">
      <c r="B5" s="320" t="s">
        <v>249</v>
      </c>
      <c r="C5" s="322" t="s">
        <v>224</v>
      </c>
      <c r="D5" s="323"/>
      <c r="E5" s="323"/>
      <c r="F5" s="323"/>
      <c r="G5" s="323"/>
      <c r="H5" s="323"/>
      <c r="I5" s="323"/>
      <c r="J5" s="323"/>
      <c r="K5" s="323"/>
      <c r="L5" s="323"/>
      <c r="M5" s="323"/>
      <c r="N5" s="324"/>
      <c r="O5" s="64"/>
    </row>
    <row r="6" spans="1:15" ht="14.85" customHeight="1" thickBot="1" x14ac:dyDescent="0.25">
      <c r="B6" s="320"/>
      <c r="C6" s="325" t="s">
        <v>228</v>
      </c>
      <c r="D6" s="326"/>
      <c r="E6" s="326"/>
      <c r="F6" s="326" t="s">
        <v>229</v>
      </c>
      <c r="G6" s="326"/>
      <c r="H6" s="326"/>
      <c r="I6" s="326"/>
      <c r="J6" s="326"/>
      <c r="K6" s="326"/>
      <c r="L6" s="326"/>
      <c r="M6" s="326"/>
      <c r="N6" s="327"/>
      <c r="O6" s="64"/>
    </row>
    <row r="7" spans="1:15" ht="63.6" customHeight="1" thickBot="1" x14ac:dyDescent="0.25">
      <c r="B7" s="321"/>
      <c r="C7" s="175"/>
      <c r="D7" s="174" t="s">
        <v>250</v>
      </c>
      <c r="E7" s="174" t="s">
        <v>251</v>
      </c>
      <c r="F7" s="176"/>
      <c r="G7" s="174" t="s">
        <v>252</v>
      </c>
      <c r="H7" s="174" t="s">
        <v>253</v>
      </c>
      <c r="I7" s="174" t="s">
        <v>254</v>
      </c>
      <c r="J7" s="174" t="s">
        <v>255</v>
      </c>
      <c r="K7" s="174" t="s">
        <v>256</v>
      </c>
      <c r="L7" s="174" t="s">
        <v>257</v>
      </c>
      <c r="M7" s="174" t="s">
        <v>258</v>
      </c>
      <c r="N7" s="174" t="s">
        <v>259</v>
      </c>
      <c r="O7" s="64"/>
    </row>
    <row r="8" spans="1:15" ht="26.25" thickBot="1" x14ac:dyDescent="0.25">
      <c r="B8" s="177" t="s">
        <v>237</v>
      </c>
      <c r="C8" s="178">
        <v>695152.68784699996</v>
      </c>
      <c r="D8" s="178">
        <v>695152.68784699996</v>
      </c>
      <c r="E8" s="178">
        <v>0</v>
      </c>
      <c r="F8" s="178">
        <v>0</v>
      </c>
      <c r="G8" s="178">
        <v>0</v>
      </c>
      <c r="H8" s="178">
        <v>0</v>
      </c>
      <c r="I8" s="178">
        <v>0</v>
      </c>
      <c r="J8" s="178">
        <v>0</v>
      </c>
      <c r="K8" s="178">
        <v>0</v>
      </c>
      <c r="L8" s="178">
        <v>0</v>
      </c>
      <c r="M8" s="178">
        <v>0</v>
      </c>
      <c r="N8" s="178">
        <v>0</v>
      </c>
    </row>
    <row r="9" spans="1:15" ht="15" thickBot="1" x14ac:dyDescent="0.25">
      <c r="B9" s="179" t="s">
        <v>238</v>
      </c>
      <c r="C9" s="180">
        <f>SUM(C10:C14,C16)</f>
        <v>505876.137995</v>
      </c>
      <c r="D9" s="180">
        <f t="shared" ref="D9:N9" si="0">SUM(D10:D14,D16)</f>
        <v>505384.685145</v>
      </c>
      <c r="E9" s="180">
        <f t="shared" si="0"/>
        <v>491.45284800000002</v>
      </c>
      <c r="F9" s="180">
        <f t="shared" si="0"/>
        <v>1873.3613829999999</v>
      </c>
      <c r="G9" s="180">
        <f t="shared" si="0"/>
        <v>589.95816100000002</v>
      </c>
      <c r="H9" s="180">
        <f t="shared" si="0"/>
        <v>598.57038599999998</v>
      </c>
      <c r="I9" s="180">
        <f t="shared" si="0"/>
        <v>392.06561699999997</v>
      </c>
      <c r="J9" s="180">
        <f t="shared" si="0"/>
        <v>77.750609999999995</v>
      </c>
      <c r="K9" s="180">
        <f t="shared" si="0"/>
        <v>151.682626</v>
      </c>
      <c r="L9" s="180">
        <f t="shared" si="0"/>
        <v>61.510463000000001</v>
      </c>
      <c r="M9" s="180">
        <f t="shared" si="0"/>
        <v>1.82352</v>
      </c>
      <c r="N9" s="180">
        <f t="shared" si="0"/>
        <v>1766.797405</v>
      </c>
      <c r="O9" s="64"/>
    </row>
    <row r="10" spans="1:15" x14ac:dyDescent="0.2">
      <c r="B10" s="109" t="s">
        <v>239</v>
      </c>
      <c r="C10" s="13">
        <v>213.10017500000001</v>
      </c>
      <c r="D10" s="13">
        <v>213.10017500000001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64"/>
    </row>
    <row r="11" spans="1:15" x14ac:dyDescent="0.2">
      <c r="B11" s="109" t="s">
        <v>240</v>
      </c>
      <c r="C11" s="13">
        <v>27697.354555000002</v>
      </c>
      <c r="D11" s="13">
        <v>27697.354555000002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64"/>
    </row>
    <row r="12" spans="1:15" x14ac:dyDescent="0.2">
      <c r="B12" s="109" t="s">
        <v>241</v>
      </c>
      <c r="C12" s="13">
        <v>86546.563204000005</v>
      </c>
      <c r="D12" s="13">
        <v>86546.563204000005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64"/>
    </row>
    <row r="13" spans="1:15" x14ac:dyDescent="0.2">
      <c r="B13" s="109" t="s">
        <v>242</v>
      </c>
      <c r="C13" s="13">
        <v>78606.149239000006</v>
      </c>
      <c r="D13" s="13">
        <v>78606.149237999998</v>
      </c>
      <c r="E13" s="13">
        <v>0</v>
      </c>
      <c r="F13" s="13">
        <v>293.96555899999998</v>
      </c>
      <c r="G13" s="13">
        <v>0</v>
      </c>
      <c r="H13" s="13">
        <v>0</v>
      </c>
      <c r="I13" s="13">
        <v>293.96555899999998</v>
      </c>
      <c r="J13" s="13">
        <v>0</v>
      </c>
      <c r="K13" s="13">
        <v>0</v>
      </c>
      <c r="L13" s="13">
        <v>0</v>
      </c>
      <c r="M13" s="13">
        <v>0</v>
      </c>
      <c r="N13" s="13">
        <v>293.96555899999998</v>
      </c>
      <c r="O13" s="64"/>
    </row>
    <row r="14" spans="1:15" x14ac:dyDescent="0.2">
      <c r="B14" s="109" t="s">
        <v>243</v>
      </c>
      <c r="C14" s="13">
        <v>254667.35368100001</v>
      </c>
      <c r="D14" s="13">
        <v>254237.26003899999</v>
      </c>
      <c r="E14" s="13">
        <v>430.09364099999999</v>
      </c>
      <c r="F14" s="13">
        <v>1441.2036089999999</v>
      </c>
      <c r="G14" s="13">
        <v>560.868289</v>
      </c>
      <c r="H14" s="13">
        <v>537.76958500000001</v>
      </c>
      <c r="I14" s="13">
        <v>76.732116000000005</v>
      </c>
      <c r="J14" s="13">
        <v>75.024209999999997</v>
      </c>
      <c r="K14" s="13">
        <v>146.48492400000001</v>
      </c>
      <c r="L14" s="13">
        <v>42.500965000000001</v>
      </c>
      <c r="M14" s="13">
        <v>1.82352</v>
      </c>
      <c r="N14" s="13">
        <v>1334.8989570000001</v>
      </c>
      <c r="O14" s="64"/>
    </row>
    <row r="15" spans="1:15" x14ac:dyDescent="0.2">
      <c r="B15" s="10" t="s">
        <v>244</v>
      </c>
      <c r="C15" s="13">
        <v>136377.79041099999</v>
      </c>
      <c r="D15" s="13">
        <v>136114.56649500001</v>
      </c>
      <c r="E15" s="13">
        <v>263.22391499999998</v>
      </c>
      <c r="F15" s="13">
        <v>815.70926699999995</v>
      </c>
      <c r="G15" s="13">
        <v>440.08782100000002</v>
      </c>
      <c r="H15" s="13">
        <v>222.90626800000001</v>
      </c>
      <c r="I15" s="13">
        <v>26.239944000000001</v>
      </c>
      <c r="J15" s="13">
        <v>0</v>
      </c>
      <c r="K15" s="13">
        <v>126.475234</v>
      </c>
      <c r="L15" s="13">
        <v>0</v>
      </c>
      <c r="M15" s="13">
        <v>0</v>
      </c>
      <c r="N15" s="13">
        <v>709.40461500000004</v>
      </c>
      <c r="O15" s="64"/>
    </row>
    <row r="16" spans="1:15" ht="15" thickBot="1" x14ac:dyDescent="0.25">
      <c r="B16" s="109" t="s">
        <v>245</v>
      </c>
      <c r="C16" s="13">
        <v>58145.617141000002</v>
      </c>
      <c r="D16" s="13">
        <v>58084.257934000001</v>
      </c>
      <c r="E16" s="13">
        <v>61.359206999999998</v>
      </c>
      <c r="F16" s="13">
        <v>138.192215</v>
      </c>
      <c r="G16" s="13">
        <v>29.089872</v>
      </c>
      <c r="H16" s="13">
        <v>60.800801</v>
      </c>
      <c r="I16" s="13">
        <v>21.367941999999999</v>
      </c>
      <c r="J16" s="13">
        <v>2.7263999999999999</v>
      </c>
      <c r="K16" s="13">
        <v>5.1977019999999996</v>
      </c>
      <c r="L16" s="13">
        <v>19.009498000000001</v>
      </c>
      <c r="M16" s="13">
        <v>0</v>
      </c>
      <c r="N16" s="13">
        <v>137.93288899999999</v>
      </c>
      <c r="O16" s="64"/>
    </row>
    <row r="17" spans="2:15" ht="15" thickBot="1" x14ac:dyDescent="0.25">
      <c r="B17" s="179" t="s">
        <v>246</v>
      </c>
      <c r="C17" s="180">
        <f>SUM(C18:C22)</f>
        <v>356695.72241199994</v>
      </c>
      <c r="D17" s="180">
        <f t="shared" ref="D17:N17" si="1">SUM(D18:D22)</f>
        <v>356695.72241199994</v>
      </c>
      <c r="E17" s="180">
        <f t="shared" si="1"/>
        <v>0</v>
      </c>
      <c r="F17" s="180">
        <f t="shared" si="1"/>
        <v>1019</v>
      </c>
      <c r="G17" s="180">
        <f t="shared" si="1"/>
        <v>1019</v>
      </c>
      <c r="H17" s="180">
        <f t="shared" si="1"/>
        <v>0</v>
      </c>
      <c r="I17" s="180">
        <f t="shared" si="1"/>
        <v>0</v>
      </c>
      <c r="J17" s="180">
        <f t="shared" si="1"/>
        <v>0</v>
      </c>
      <c r="K17" s="180">
        <f t="shared" si="1"/>
        <v>0</v>
      </c>
      <c r="L17" s="180">
        <f t="shared" si="1"/>
        <v>0</v>
      </c>
      <c r="M17" s="180">
        <f t="shared" si="1"/>
        <v>0</v>
      </c>
      <c r="N17" s="180">
        <f t="shared" si="1"/>
        <v>0</v>
      </c>
      <c r="O17" s="64"/>
    </row>
    <row r="18" spans="2:15" x14ac:dyDescent="0.2">
      <c r="B18" s="88" t="s">
        <v>239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64"/>
    </row>
    <row r="19" spans="2:15" x14ac:dyDescent="0.2">
      <c r="B19" s="88" t="s">
        <v>240</v>
      </c>
      <c r="C19" s="13">
        <v>134550.231535</v>
      </c>
      <c r="D19" s="13">
        <v>134550.231535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64"/>
    </row>
    <row r="20" spans="2:15" x14ac:dyDescent="0.2">
      <c r="B20" s="88" t="s">
        <v>241</v>
      </c>
      <c r="C20" s="13">
        <v>124970.04958799999</v>
      </c>
      <c r="D20" s="13">
        <v>124970.04958799999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64"/>
    </row>
    <row r="21" spans="2:15" x14ac:dyDescent="0.2">
      <c r="B21" s="88" t="s">
        <v>242</v>
      </c>
      <c r="C21" s="13">
        <v>5063.2594950000002</v>
      </c>
      <c r="D21" s="13">
        <v>5063.2594950000002</v>
      </c>
      <c r="E21" s="13">
        <v>0</v>
      </c>
      <c r="F21" s="13">
        <v>1019</v>
      </c>
      <c r="G21" s="13">
        <v>1019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64"/>
    </row>
    <row r="22" spans="2:15" ht="15" thickBot="1" x14ac:dyDescent="0.25">
      <c r="B22" s="88" t="s">
        <v>243</v>
      </c>
      <c r="C22" s="13">
        <v>92112.181794000004</v>
      </c>
      <c r="D22" s="13">
        <v>92112.181794000004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64"/>
    </row>
    <row r="23" spans="2:15" ht="15" thickBot="1" x14ac:dyDescent="0.25">
      <c r="B23" s="179" t="s">
        <v>247</v>
      </c>
      <c r="C23" s="180">
        <f>SUM(C24:C29)</f>
        <v>195211.129135</v>
      </c>
      <c r="D23" s="180"/>
      <c r="E23" s="180"/>
      <c r="F23" s="180">
        <f>SUM(F24:F29)</f>
        <v>0</v>
      </c>
      <c r="G23" s="180"/>
      <c r="H23" s="180"/>
      <c r="I23" s="180"/>
      <c r="J23" s="180"/>
      <c r="K23" s="180"/>
      <c r="L23" s="180"/>
      <c r="M23" s="180"/>
      <c r="N23" s="180">
        <f>SUM(N24:N29)</f>
        <v>0</v>
      </c>
      <c r="O23" s="64"/>
    </row>
    <row r="24" spans="2:15" x14ac:dyDescent="0.2">
      <c r="B24" s="88" t="s">
        <v>239</v>
      </c>
      <c r="C24" s="13">
        <v>0</v>
      </c>
      <c r="D24" s="110"/>
      <c r="E24" s="110"/>
      <c r="F24" s="13">
        <v>0</v>
      </c>
      <c r="G24" s="110"/>
      <c r="H24" s="110"/>
      <c r="I24" s="110"/>
      <c r="J24" s="110"/>
      <c r="K24" s="110"/>
      <c r="L24" s="110"/>
      <c r="M24" s="110"/>
      <c r="N24" s="13">
        <v>0</v>
      </c>
      <c r="O24" s="64"/>
    </row>
    <row r="25" spans="2:15" x14ac:dyDescent="0.2">
      <c r="B25" s="88" t="s">
        <v>240</v>
      </c>
      <c r="C25" s="13">
        <v>4597.5550800000001</v>
      </c>
      <c r="D25" s="110"/>
      <c r="E25" s="110"/>
      <c r="F25" s="13">
        <v>0</v>
      </c>
      <c r="G25" s="110"/>
      <c r="H25" s="110"/>
      <c r="I25" s="110"/>
      <c r="J25" s="110"/>
      <c r="K25" s="110"/>
      <c r="L25" s="110"/>
      <c r="M25" s="110"/>
      <c r="N25" s="13">
        <v>0</v>
      </c>
      <c r="O25" s="64"/>
    </row>
    <row r="26" spans="2:15" x14ac:dyDescent="0.2">
      <c r="B26" s="88" t="s">
        <v>241</v>
      </c>
      <c r="C26" s="13">
        <v>19100.900000000001</v>
      </c>
      <c r="D26" s="110"/>
      <c r="E26" s="110"/>
      <c r="F26" s="13">
        <v>0</v>
      </c>
      <c r="G26" s="110"/>
      <c r="H26" s="110"/>
      <c r="I26" s="110"/>
      <c r="J26" s="110"/>
      <c r="K26" s="110"/>
      <c r="L26" s="110"/>
      <c r="M26" s="110"/>
      <c r="N26" s="13">
        <v>0</v>
      </c>
      <c r="O26" s="64"/>
    </row>
    <row r="27" spans="2:15" x14ac:dyDescent="0.2">
      <c r="B27" s="88" t="s">
        <v>242</v>
      </c>
      <c r="C27" s="13">
        <v>30744.360823999999</v>
      </c>
      <c r="D27" s="110"/>
      <c r="E27" s="110"/>
      <c r="F27" s="13">
        <v>0</v>
      </c>
      <c r="G27" s="110"/>
      <c r="H27" s="110"/>
      <c r="I27" s="110"/>
      <c r="J27" s="110"/>
      <c r="K27" s="110"/>
      <c r="L27" s="110"/>
      <c r="M27" s="110"/>
      <c r="N27" s="13">
        <v>0</v>
      </c>
      <c r="O27" s="64"/>
    </row>
    <row r="28" spans="2:15" x14ac:dyDescent="0.2">
      <c r="B28" s="88" t="s">
        <v>243</v>
      </c>
      <c r="C28" s="13">
        <v>139624.001219</v>
      </c>
      <c r="D28" s="110"/>
      <c r="E28" s="110"/>
      <c r="F28" s="13">
        <v>0</v>
      </c>
      <c r="G28" s="110"/>
      <c r="H28" s="110"/>
      <c r="I28" s="110"/>
      <c r="J28" s="110"/>
      <c r="K28" s="110"/>
      <c r="L28" s="110"/>
      <c r="M28" s="110"/>
      <c r="N28" s="13">
        <v>0</v>
      </c>
      <c r="O28" s="64"/>
    </row>
    <row r="29" spans="2:15" ht="15" thickBot="1" x14ac:dyDescent="0.25">
      <c r="B29" s="88" t="s">
        <v>245</v>
      </c>
      <c r="C29" s="13">
        <v>1144.3120120000001</v>
      </c>
      <c r="D29" s="110"/>
      <c r="E29" s="110"/>
      <c r="F29" s="13">
        <v>0</v>
      </c>
      <c r="G29" s="110"/>
      <c r="H29" s="110"/>
      <c r="I29" s="110"/>
      <c r="J29" s="110"/>
      <c r="K29" s="110"/>
      <c r="L29" s="110"/>
      <c r="M29" s="110"/>
      <c r="N29" s="13">
        <v>0</v>
      </c>
      <c r="O29" s="64"/>
    </row>
    <row r="30" spans="2:15" ht="15" thickBot="1" x14ac:dyDescent="0.25">
      <c r="B30" s="181" t="s">
        <v>69</v>
      </c>
      <c r="C30" s="182">
        <f>+C8+C9+C17+C23</f>
        <v>1752935.6773890001</v>
      </c>
      <c r="D30" s="182">
        <f>+D8+D9+D17</f>
        <v>1557233.095404</v>
      </c>
      <c r="E30" s="182">
        <f>+E8+E9+E17</f>
        <v>491.45284800000002</v>
      </c>
      <c r="F30" s="182">
        <f>+F8+F9+F17+F23</f>
        <v>2892.3613829999999</v>
      </c>
      <c r="G30" s="182">
        <f t="shared" ref="G30:M30" si="2">+G8+G9+G17</f>
        <v>1608.958161</v>
      </c>
      <c r="H30" s="182">
        <f t="shared" si="2"/>
        <v>598.57038599999998</v>
      </c>
      <c r="I30" s="182">
        <f t="shared" si="2"/>
        <v>392.06561699999997</v>
      </c>
      <c r="J30" s="182">
        <f t="shared" si="2"/>
        <v>77.750609999999995</v>
      </c>
      <c r="K30" s="182">
        <f t="shared" si="2"/>
        <v>151.682626</v>
      </c>
      <c r="L30" s="182">
        <f t="shared" si="2"/>
        <v>61.510463000000001</v>
      </c>
      <c r="M30" s="182">
        <f t="shared" si="2"/>
        <v>1.82352</v>
      </c>
      <c r="N30" s="182">
        <f>+N8+N9+N17+N23</f>
        <v>1766.797405</v>
      </c>
      <c r="O30" s="64"/>
    </row>
    <row r="31" spans="2:15" x14ac:dyDescent="0.2">
      <c r="B31" s="62"/>
    </row>
    <row r="32" spans="2:15" x14ac:dyDescent="0.2">
      <c r="B32" s="111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</row>
    <row r="33" spans="2:14" x14ac:dyDescent="0.2">
      <c r="B33" s="112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</row>
    <row r="34" spans="2:14" x14ac:dyDescent="0.2"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</row>
    <row r="35" spans="2:14" x14ac:dyDescent="0.2">
      <c r="E35" s="112"/>
      <c r="F35" s="113"/>
      <c r="G35" s="113"/>
      <c r="H35" s="113"/>
      <c r="I35" s="113"/>
      <c r="J35" s="114"/>
      <c r="K35" s="114"/>
      <c r="L35" s="114"/>
      <c r="M35" s="114"/>
      <c r="N35" s="114"/>
    </row>
    <row r="36" spans="2:14" x14ac:dyDescent="0.2">
      <c r="B36" s="112"/>
      <c r="C36" s="112"/>
      <c r="D36" s="112"/>
      <c r="E36" s="112"/>
      <c r="F36" s="113"/>
      <c r="G36" s="113"/>
      <c r="H36" s="113"/>
      <c r="I36" s="113"/>
      <c r="J36" s="112"/>
      <c r="K36" s="112"/>
      <c r="L36" s="112"/>
      <c r="M36" s="112"/>
      <c r="N36" s="112"/>
    </row>
    <row r="37" spans="2:14" x14ac:dyDescent="0.2">
      <c r="B37" s="112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</row>
    <row r="38" spans="2:14" x14ac:dyDescent="0.2">
      <c r="B38" s="24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</row>
    <row r="39" spans="2:14" x14ac:dyDescent="0.2">
      <c r="B39" s="115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</row>
    <row r="40" spans="2:14" x14ac:dyDescent="0.2">
      <c r="B40" s="115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</row>
    <row r="41" spans="2:14" x14ac:dyDescent="0.2">
      <c r="B41" s="115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</row>
    <row r="42" spans="2:14" x14ac:dyDescent="0.2">
      <c r="B42" s="115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</row>
    <row r="43" spans="2:14" x14ac:dyDescent="0.2">
      <c r="B43" s="115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</row>
    <row r="44" spans="2:14" x14ac:dyDescent="0.2">
      <c r="B44" s="115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</row>
    <row r="45" spans="2:14" x14ac:dyDescent="0.2">
      <c r="B45" s="10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</row>
    <row r="46" spans="2:14" x14ac:dyDescent="0.2">
      <c r="B46" s="112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</row>
    <row r="47" spans="2:14" x14ac:dyDescent="0.2">
      <c r="B47" s="10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</row>
    <row r="48" spans="2:14" x14ac:dyDescent="0.2">
      <c r="B48" s="10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</row>
    <row r="49" spans="2:14" x14ac:dyDescent="0.2">
      <c r="B49" s="10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</row>
    <row r="50" spans="2:14" x14ac:dyDescent="0.2">
      <c r="B50" s="10"/>
      <c r="C50" s="113"/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</row>
    <row r="51" spans="2:14" x14ac:dyDescent="0.2">
      <c r="B51" s="10"/>
      <c r="C51" s="113"/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</row>
    <row r="52" spans="2:14" x14ac:dyDescent="0.2">
      <c r="B52" s="112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</row>
    <row r="53" spans="2:14" x14ac:dyDescent="0.2">
      <c r="B53" s="115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</row>
    <row r="54" spans="2:14" x14ac:dyDescent="0.2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</row>
    <row r="55" spans="2:14" x14ac:dyDescent="0.2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</row>
    <row r="56" spans="2:14" x14ac:dyDescent="0.2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</row>
    <row r="57" spans="2:14" x14ac:dyDescent="0.2"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</row>
    <row r="58" spans="2:14" x14ac:dyDescent="0.2"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</row>
    <row r="59" spans="2:14" x14ac:dyDescent="0.2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</row>
  </sheetData>
  <sheetProtection algorithmName="SHA-512" hashValue="6D9p8Jk0d3av1mBH50jEuavn3NZ/GiYKCVHUGbDyQwYtOD1IiVvYCS/1/E/xl6om2DuKynO8byQGXYBaOWQwKg==" saltValue="EPlgU9V0tUfTpbtrS0zutw==" spinCount="100000" sheet="1" objects="1" scenarios="1"/>
  <mergeCells count="5">
    <mergeCell ref="B4:N4"/>
    <mergeCell ref="B5:B7"/>
    <mergeCell ref="C5:N5"/>
    <mergeCell ref="C6:E6"/>
    <mergeCell ref="F6:N6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zoomScaleNormal="100" workbookViewId="0">
      <selection activeCell="C37" sqref="C37"/>
    </sheetView>
  </sheetViews>
  <sheetFormatPr defaultRowHeight="15" x14ac:dyDescent="0.25"/>
  <cols>
    <col min="1" max="1" width="15.42578125" bestFit="1" customWidth="1"/>
    <col min="2" max="2" width="69.42578125" customWidth="1"/>
    <col min="3" max="4" width="21.42578125" customWidth="1"/>
  </cols>
  <sheetData>
    <row r="1" spans="1:4" x14ac:dyDescent="0.25">
      <c r="A1" s="42" t="s">
        <v>128</v>
      </c>
    </row>
    <row r="3" spans="1:4" ht="15.75" thickBot="1" x14ac:dyDescent="0.3">
      <c r="B3" s="121"/>
      <c r="C3" s="121"/>
      <c r="D3" s="121"/>
    </row>
    <row r="4" spans="1:4" ht="16.5" thickBot="1" x14ac:dyDescent="0.3">
      <c r="B4" s="328" t="s">
        <v>282</v>
      </c>
      <c r="C4" s="330" t="s">
        <v>222</v>
      </c>
      <c r="D4" s="330"/>
    </row>
    <row r="5" spans="1:4" ht="39" thickBot="1" x14ac:dyDescent="0.3">
      <c r="B5" s="329"/>
      <c r="C5" s="185" t="s">
        <v>270</v>
      </c>
      <c r="D5" s="185" t="s">
        <v>271</v>
      </c>
    </row>
    <row r="6" spans="1:4" ht="15.75" thickBot="1" x14ac:dyDescent="0.3">
      <c r="B6" s="184" t="s">
        <v>272</v>
      </c>
      <c r="C6" s="229">
        <v>0</v>
      </c>
      <c r="D6" s="229">
        <v>0</v>
      </c>
    </row>
    <row r="7" spans="1:4" ht="27" thickBot="1" x14ac:dyDescent="0.3">
      <c r="B7" s="183" t="s">
        <v>273</v>
      </c>
      <c r="C7" s="230">
        <f>SUM(C8:C12)</f>
        <v>0</v>
      </c>
      <c r="D7" s="230">
        <f>SUM(D8:D12)</f>
        <v>0</v>
      </c>
    </row>
    <row r="8" spans="1:4" x14ac:dyDescent="0.25">
      <c r="B8" s="128" t="s">
        <v>274</v>
      </c>
      <c r="C8" s="231">
        <v>0</v>
      </c>
      <c r="D8" s="231">
        <v>0</v>
      </c>
    </row>
    <row r="9" spans="1:4" x14ac:dyDescent="0.25">
      <c r="B9" s="128" t="s">
        <v>275</v>
      </c>
      <c r="C9" s="231">
        <v>0</v>
      </c>
      <c r="D9" s="231">
        <v>0</v>
      </c>
    </row>
    <row r="10" spans="1:4" x14ac:dyDescent="0.25">
      <c r="B10" s="128" t="s">
        <v>276</v>
      </c>
      <c r="C10" s="231">
        <v>0</v>
      </c>
      <c r="D10" s="231">
        <v>0</v>
      </c>
    </row>
    <row r="11" spans="1:4" x14ac:dyDescent="0.25">
      <c r="B11" s="128" t="s">
        <v>277</v>
      </c>
      <c r="C11" s="231">
        <v>0</v>
      </c>
      <c r="D11" s="231">
        <v>0</v>
      </c>
    </row>
    <row r="12" spans="1:4" ht="15.75" thickBot="1" x14ac:dyDescent="0.3">
      <c r="B12" s="128" t="s">
        <v>278</v>
      </c>
      <c r="C12" s="231">
        <v>0</v>
      </c>
      <c r="D12" s="231">
        <v>0</v>
      </c>
    </row>
    <row r="13" spans="1:4" ht="15.75" thickBot="1" x14ac:dyDescent="0.3">
      <c r="B13" s="186" t="s">
        <v>69</v>
      </c>
      <c r="C13" s="187">
        <f>+C6+C7</f>
        <v>0</v>
      </c>
      <c r="D13" s="187">
        <f>+D6+D7</f>
        <v>0</v>
      </c>
    </row>
    <row r="14" spans="1:4" x14ac:dyDescent="0.25">
      <c r="B14" s="121"/>
      <c r="C14" s="121"/>
      <c r="D14" s="121"/>
    </row>
    <row r="32" spans="2:2" x14ac:dyDescent="0.25">
      <c r="B32" s="127"/>
    </row>
  </sheetData>
  <sheetProtection algorithmName="SHA-512" hashValue="wyhR8B7fyLrbeKN1wmeX4N/ZG5gFIkKnkqOL0puNZe56llWDaYVqeNp73kEGBVLzJwVP26UfuS6DzY3ZgQPz5g==" saltValue="swjH3Bris8FqT3L7aFKaew==" spinCount="100000" sheet="1" objects="1" scenarios="1"/>
  <mergeCells count="2">
    <mergeCell ref="B4:B5"/>
    <mergeCell ref="C4:D4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workbookViewId="0">
      <selection activeCell="C37" sqref="C37"/>
    </sheetView>
  </sheetViews>
  <sheetFormatPr defaultColWidth="8.5703125" defaultRowHeight="14.25" x14ac:dyDescent="0.2"/>
  <cols>
    <col min="1" max="1" width="15.42578125" style="18" bestFit="1" customWidth="1"/>
    <col min="2" max="2" width="7.5703125" style="18" bestFit="1" customWidth="1"/>
    <col min="3" max="3" width="5.5703125" style="18" customWidth="1"/>
    <col min="4" max="4" width="58.5703125" style="62" customWidth="1"/>
    <col min="5" max="8" width="24.42578125" style="18" customWidth="1"/>
    <col min="9" max="16384" width="8.5703125" style="18"/>
  </cols>
  <sheetData>
    <row r="1" spans="1:8" x14ac:dyDescent="0.2">
      <c r="A1" s="42" t="s">
        <v>128</v>
      </c>
    </row>
    <row r="2" spans="1:8" x14ac:dyDescent="0.2">
      <c r="E2" s="63"/>
      <c r="F2" s="63"/>
      <c r="G2" s="63"/>
      <c r="H2" s="63"/>
    </row>
    <row r="3" spans="1:8" ht="15" thickBot="1" x14ac:dyDescent="0.25">
      <c r="E3" s="63"/>
      <c r="F3" s="63"/>
      <c r="G3" s="63"/>
      <c r="H3" s="63"/>
    </row>
    <row r="4" spans="1:8" ht="15.75" x14ac:dyDescent="0.25">
      <c r="B4" s="331" t="s">
        <v>129</v>
      </c>
      <c r="C4" s="332"/>
      <c r="D4" s="332"/>
      <c r="E4" s="334" t="s">
        <v>14</v>
      </c>
      <c r="F4" s="334"/>
      <c r="G4" s="334"/>
      <c r="H4" s="334"/>
    </row>
    <row r="5" spans="1:8" ht="26.25" thickBot="1" x14ac:dyDescent="0.25">
      <c r="A5" s="64"/>
      <c r="B5" s="333"/>
      <c r="C5" s="333"/>
      <c r="D5" s="333"/>
      <c r="E5" s="190" t="s">
        <v>130</v>
      </c>
      <c r="F5" s="190" t="s">
        <v>131</v>
      </c>
      <c r="G5" s="190" t="s">
        <v>132</v>
      </c>
      <c r="H5" s="190" t="s">
        <v>133</v>
      </c>
    </row>
    <row r="6" spans="1:8" x14ac:dyDescent="0.2">
      <c r="B6" s="65">
        <v>1</v>
      </c>
      <c r="C6" s="335" t="s">
        <v>134</v>
      </c>
      <c r="D6" s="66" t="s">
        <v>135</v>
      </c>
      <c r="E6" s="67">
        <v>16</v>
      </c>
      <c r="F6" s="67">
        <v>15</v>
      </c>
      <c r="G6" s="67">
        <v>8</v>
      </c>
      <c r="H6" s="67">
        <v>29.5</v>
      </c>
    </row>
    <row r="7" spans="1:8" x14ac:dyDescent="0.2">
      <c r="B7" s="65">
        <v>2</v>
      </c>
      <c r="C7" s="335"/>
      <c r="D7" s="66" t="s">
        <v>136</v>
      </c>
      <c r="E7" s="67">
        <v>35.643998979400003</v>
      </c>
      <c r="F7" s="67">
        <v>602.43912396529993</v>
      </c>
      <c r="G7" s="67">
        <v>160.295298</v>
      </c>
      <c r="H7" s="67">
        <v>927.46262147269999</v>
      </c>
    </row>
    <row r="8" spans="1:8" x14ac:dyDescent="0.2">
      <c r="B8" s="68">
        <v>3</v>
      </c>
      <c r="C8" s="335"/>
      <c r="D8" s="69" t="s">
        <v>137</v>
      </c>
      <c r="E8" s="70">
        <v>35.643998979400003</v>
      </c>
      <c r="F8" s="70">
        <v>602.43912396529993</v>
      </c>
      <c r="G8" s="70">
        <v>160.295298</v>
      </c>
      <c r="H8" s="70">
        <v>927.46262147269999</v>
      </c>
    </row>
    <row r="9" spans="1:8" hidden="1" x14ac:dyDescent="0.2">
      <c r="B9" s="68">
        <v>4</v>
      </c>
      <c r="C9" s="335"/>
      <c r="D9" s="69" t="s">
        <v>138</v>
      </c>
      <c r="E9" s="70">
        <v>0</v>
      </c>
      <c r="F9" s="70">
        <v>0</v>
      </c>
      <c r="G9" s="70">
        <v>0</v>
      </c>
      <c r="H9" s="70">
        <v>0</v>
      </c>
    </row>
    <row r="10" spans="1:8" ht="25.5" x14ac:dyDescent="0.2">
      <c r="B10" s="68" t="s">
        <v>139</v>
      </c>
      <c r="C10" s="335"/>
      <c r="D10" s="69" t="s">
        <v>140</v>
      </c>
      <c r="E10" s="70">
        <v>0</v>
      </c>
      <c r="F10" s="70">
        <v>0</v>
      </c>
      <c r="G10" s="70">
        <v>0</v>
      </c>
      <c r="H10" s="70">
        <v>0</v>
      </c>
    </row>
    <row r="11" spans="1:8" ht="25.5" x14ac:dyDescent="0.2">
      <c r="B11" s="68">
        <v>5</v>
      </c>
      <c r="C11" s="335"/>
      <c r="D11" s="69" t="s">
        <v>141</v>
      </c>
      <c r="E11" s="70">
        <v>0</v>
      </c>
      <c r="F11" s="70">
        <v>0</v>
      </c>
      <c r="G11" s="70">
        <v>0</v>
      </c>
      <c r="H11" s="70">
        <v>0</v>
      </c>
    </row>
    <row r="12" spans="1:8" x14ac:dyDescent="0.2">
      <c r="B12" s="68" t="s">
        <v>142</v>
      </c>
      <c r="C12" s="335"/>
      <c r="D12" s="69" t="s">
        <v>143</v>
      </c>
      <c r="E12" s="70">
        <v>0</v>
      </c>
      <c r="F12" s="70">
        <v>0</v>
      </c>
      <c r="G12" s="70">
        <v>0</v>
      </c>
      <c r="H12" s="70">
        <v>0</v>
      </c>
    </row>
    <row r="13" spans="1:8" hidden="1" x14ac:dyDescent="0.2">
      <c r="B13" s="68">
        <v>6</v>
      </c>
      <c r="C13" s="335"/>
      <c r="D13" s="69" t="s">
        <v>138</v>
      </c>
      <c r="E13" s="70">
        <v>0</v>
      </c>
      <c r="F13" s="70">
        <v>0</v>
      </c>
      <c r="G13" s="70">
        <v>0</v>
      </c>
      <c r="H13" s="70">
        <v>0</v>
      </c>
    </row>
    <row r="14" spans="1:8" x14ac:dyDescent="0.2">
      <c r="B14" s="68">
        <v>7</v>
      </c>
      <c r="C14" s="335"/>
      <c r="D14" s="69" t="s">
        <v>144</v>
      </c>
      <c r="E14" s="70">
        <v>0</v>
      </c>
      <c r="F14" s="70">
        <v>1.4E-5</v>
      </c>
      <c r="G14" s="70">
        <v>6.9999999999999999E-6</v>
      </c>
      <c r="H14" s="70">
        <v>2.9499999999999999E-5</v>
      </c>
    </row>
    <row r="15" spans="1:8" hidden="1" x14ac:dyDescent="0.2">
      <c r="B15" s="68">
        <v>8</v>
      </c>
      <c r="C15" s="335"/>
      <c r="D15" s="71" t="s">
        <v>138</v>
      </c>
      <c r="E15" s="70">
        <v>0</v>
      </c>
      <c r="F15" s="70">
        <v>0</v>
      </c>
      <c r="G15" s="70">
        <v>0</v>
      </c>
      <c r="H15" s="70">
        <v>0</v>
      </c>
    </row>
    <row r="16" spans="1:8" x14ac:dyDescent="0.2">
      <c r="B16" s="65">
        <v>9</v>
      </c>
      <c r="C16" s="335" t="s">
        <v>145</v>
      </c>
      <c r="D16" s="66" t="s">
        <v>135</v>
      </c>
      <c r="E16" s="67">
        <v>0</v>
      </c>
      <c r="F16" s="67">
        <v>14</v>
      </c>
      <c r="G16" s="67">
        <v>7</v>
      </c>
      <c r="H16" s="67">
        <v>29.5</v>
      </c>
    </row>
    <row r="17" spans="2:8" x14ac:dyDescent="0.2">
      <c r="B17" s="65">
        <v>10</v>
      </c>
      <c r="C17" s="335"/>
      <c r="D17" s="66" t="s">
        <v>146</v>
      </c>
      <c r="E17" s="67">
        <v>0</v>
      </c>
      <c r="F17" s="67">
        <v>370.9969517664</v>
      </c>
      <c r="G17" s="67">
        <v>68.600922999999995</v>
      </c>
      <c r="H17" s="67">
        <v>757.84163768910003</v>
      </c>
    </row>
    <row r="18" spans="2:8" x14ac:dyDescent="0.2">
      <c r="B18" s="68">
        <v>11</v>
      </c>
      <c r="C18" s="335"/>
      <c r="D18" s="71" t="s">
        <v>137</v>
      </c>
      <c r="E18" s="70">
        <v>0</v>
      </c>
      <c r="F18" s="70">
        <v>370.9969517664</v>
      </c>
      <c r="G18" s="70">
        <v>68.600922999999995</v>
      </c>
      <c r="H18" s="70">
        <v>757.84163768910003</v>
      </c>
    </row>
    <row r="19" spans="2:8" x14ac:dyDescent="0.2">
      <c r="B19" s="68">
        <v>12</v>
      </c>
      <c r="C19" s="335"/>
      <c r="D19" s="72" t="s">
        <v>147</v>
      </c>
      <c r="E19" s="70">
        <v>0</v>
      </c>
      <c r="F19" s="70">
        <v>50.460599944499997</v>
      </c>
      <c r="G19" s="70">
        <v>0</v>
      </c>
      <c r="H19" s="70">
        <v>289.40140141850003</v>
      </c>
    </row>
    <row r="20" spans="2:8" ht="25.5" x14ac:dyDescent="0.2">
      <c r="B20" s="68" t="s">
        <v>148</v>
      </c>
      <c r="C20" s="335"/>
      <c r="D20" s="71" t="s">
        <v>140</v>
      </c>
      <c r="E20" s="70">
        <v>0</v>
      </c>
      <c r="F20" s="70">
        <v>0</v>
      </c>
      <c r="G20" s="70">
        <v>0</v>
      </c>
      <c r="H20" s="70">
        <v>0</v>
      </c>
    </row>
    <row r="21" spans="2:8" x14ac:dyDescent="0.2">
      <c r="B21" s="68" t="s">
        <v>149</v>
      </c>
      <c r="C21" s="335"/>
      <c r="D21" s="72" t="s">
        <v>147</v>
      </c>
      <c r="E21" s="70">
        <v>0</v>
      </c>
      <c r="F21" s="70">
        <v>0</v>
      </c>
      <c r="G21" s="70">
        <v>0</v>
      </c>
      <c r="H21" s="70">
        <v>0</v>
      </c>
    </row>
    <row r="22" spans="2:8" ht="25.5" x14ac:dyDescent="0.2">
      <c r="B22" s="68" t="s">
        <v>150</v>
      </c>
      <c r="C22" s="335"/>
      <c r="D22" s="71" t="s">
        <v>141</v>
      </c>
      <c r="E22" s="70">
        <v>0</v>
      </c>
      <c r="F22" s="70">
        <v>0</v>
      </c>
      <c r="G22" s="70">
        <v>0</v>
      </c>
      <c r="H22" s="70">
        <v>0</v>
      </c>
    </row>
    <row r="23" spans="2:8" x14ac:dyDescent="0.2">
      <c r="B23" s="73" t="s">
        <v>151</v>
      </c>
      <c r="C23" s="335"/>
      <c r="D23" s="72" t="s">
        <v>147</v>
      </c>
      <c r="E23" s="70">
        <v>0</v>
      </c>
      <c r="F23" s="70">
        <v>0</v>
      </c>
      <c r="G23" s="70">
        <v>0</v>
      </c>
      <c r="H23" s="70">
        <v>0</v>
      </c>
    </row>
    <row r="24" spans="2:8" x14ac:dyDescent="0.2">
      <c r="B24" s="73" t="s">
        <v>152</v>
      </c>
      <c r="C24" s="335"/>
      <c r="D24" s="71" t="s">
        <v>143</v>
      </c>
      <c r="E24" s="70">
        <v>0</v>
      </c>
      <c r="F24" s="70">
        <v>0</v>
      </c>
      <c r="G24" s="70">
        <v>0</v>
      </c>
      <c r="H24" s="70">
        <v>0</v>
      </c>
    </row>
    <row r="25" spans="2:8" x14ac:dyDescent="0.2">
      <c r="B25" s="73" t="s">
        <v>153</v>
      </c>
      <c r="C25" s="335"/>
      <c r="D25" s="72" t="s">
        <v>147</v>
      </c>
      <c r="E25" s="70">
        <v>0</v>
      </c>
      <c r="F25" s="70">
        <v>0</v>
      </c>
      <c r="G25" s="70">
        <v>0</v>
      </c>
      <c r="H25" s="70">
        <v>0</v>
      </c>
    </row>
    <row r="26" spans="2:8" x14ac:dyDescent="0.2">
      <c r="B26" s="73">
        <v>15</v>
      </c>
      <c r="C26" s="335"/>
      <c r="D26" s="71" t="s">
        <v>144</v>
      </c>
      <c r="E26" s="70">
        <v>0</v>
      </c>
      <c r="F26" s="70">
        <v>0</v>
      </c>
      <c r="G26" s="70">
        <v>0</v>
      </c>
      <c r="H26" s="70">
        <v>0</v>
      </c>
    </row>
    <row r="27" spans="2:8" ht="15" thickBot="1" x14ac:dyDescent="0.25">
      <c r="B27" s="73">
        <v>16</v>
      </c>
      <c r="C27" s="335"/>
      <c r="D27" s="72" t="s">
        <v>147</v>
      </c>
      <c r="E27" s="70">
        <v>0</v>
      </c>
      <c r="F27" s="70">
        <v>0</v>
      </c>
      <c r="G27" s="70">
        <v>0</v>
      </c>
      <c r="H27" s="70">
        <v>0</v>
      </c>
    </row>
    <row r="28" spans="2:8" ht="15" thickBot="1" x14ac:dyDescent="0.25">
      <c r="B28" s="188">
        <v>17</v>
      </c>
      <c r="C28" s="336" t="s">
        <v>154</v>
      </c>
      <c r="D28" s="336"/>
      <c r="E28" s="189">
        <f ca="1">+E7+E17</f>
        <v>35.643998979400003</v>
      </c>
      <c r="F28" s="189">
        <f t="shared" ref="F28:H28" ca="1" si="0">+F7+F17</f>
        <v>973.43607573169993</v>
      </c>
      <c r="G28" s="189">
        <f t="shared" ca="1" si="0"/>
        <v>228.896221</v>
      </c>
      <c r="H28" s="189">
        <f t="shared" ca="1" si="0"/>
        <v>1685.3042591618</v>
      </c>
    </row>
    <row r="29" spans="2:8" x14ac:dyDescent="0.2">
      <c r="C29" s="74"/>
      <c r="D29" s="75"/>
      <c r="E29" s="74"/>
      <c r="F29" s="74"/>
      <c r="G29" s="74"/>
      <c r="H29" s="74"/>
    </row>
    <row r="30" spans="2:8" x14ac:dyDescent="0.2">
      <c r="B30" s="74"/>
      <c r="C30" s="74"/>
      <c r="D30" s="75"/>
      <c r="E30" s="76"/>
      <c r="F30" s="76"/>
      <c r="G30" s="76"/>
      <c r="H30" s="76"/>
    </row>
    <row r="31" spans="2:8" x14ac:dyDescent="0.2">
      <c r="B31" s="74"/>
      <c r="C31" s="74"/>
      <c r="E31" s="77"/>
      <c r="F31" s="77"/>
      <c r="G31" s="77"/>
      <c r="H31" s="77"/>
    </row>
    <row r="32" spans="2:8" x14ac:dyDescent="0.2">
      <c r="B32" s="74"/>
      <c r="C32" s="74"/>
      <c r="E32" s="77"/>
      <c r="F32" s="77"/>
      <c r="G32" s="77"/>
      <c r="H32" s="77"/>
    </row>
    <row r="33" spans="2:8" x14ac:dyDescent="0.2">
      <c r="B33" s="74"/>
      <c r="C33" s="74"/>
      <c r="D33" s="75"/>
      <c r="E33" s="77"/>
      <c r="F33" s="77"/>
      <c r="G33" s="77"/>
      <c r="H33" s="77"/>
    </row>
    <row r="34" spans="2:8" x14ac:dyDescent="0.2">
      <c r="B34" s="74"/>
      <c r="C34" s="74"/>
      <c r="E34" s="77"/>
      <c r="F34" s="77"/>
      <c r="G34" s="77"/>
      <c r="H34" s="77"/>
    </row>
    <row r="35" spans="2:8" x14ac:dyDescent="0.2">
      <c r="B35" s="74"/>
      <c r="C35" s="74"/>
      <c r="D35" s="75"/>
      <c r="E35" s="77"/>
      <c r="F35" s="77"/>
      <c r="G35" s="77"/>
      <c r="H35" s="77"/>
    </row>
    <row r="36" spans="2:8" x14ac:dyDescent="0.2">
      <c r="B36" s="74"/>
      <c r="C36" s="74"/>
      <c r="E36" s="77"/>
      <c r="F36" s="77"/>
      <c r="G36" s="77"/>
      <c r="H36" s="77"/>
    </row>
    <row r="37" spans="2:8" x14ac:dyDescent="0.2">
      <c r="B37" s="74"/>
      <c r="C37" s="74"/>
      <c r="D37" s="75"/>
      <c r="E37" s="77"/>
      <c r="F37" s="77"/>
      <c r="G37" s="77"/>
      <c r="H37" s="77"/>
    </row>
    <row r="38" spans="2:8" x14ac:dyDescent="0.2">
      <c r="B38" s="74"/>
      <c r="C38" s="74"/>
      <c r="E38" s="76"/>
      <c r="F38" s="76"/>
      <c r="G38" s="76"/>
      <c r="H38" s="76"/>
    </row>
    <row r="39" spans="2:8" x14ac:dyDescent="0.2">
      <c r="C39" s="74"/>
      <c r="D39" s="75"/>
      <c r="E39" s="74"/>
      <c r="F39" s="74"/>
      <c r="G39" s="74"/>
      <c r="H39" s="74"/>
    </row>
    <row r="40" spans="2:8" x14ac:dyDescent="0.2">
      <c r="E40" s="77"/>
      <c r="F40" s="77"/>
      <c r="G40" s="77"/>
      <c r="H40" s="77"/>
    </row>
    <row r="41" spans="2:8" x14ac:dyDescent="0.2">
      <c r="E41" s="77"/>
      <c r="F41" s="77"/>
      <c r="G41" s="77"/>
      <c r="H41" s="77"/>
    </row>
    <row r="45" spans="2:8" x14ac:dyDescent="0.2">
      <c r="B45" s="15"/>
    </row>
  </sheetData>
  <sheetProtection algorithmName="SHA-512" hashValue="iXcF7WvW0gFKUqZD6lfEsT8Vv2YXfDm21vrvwV7NI2OBVHAj1yxfyQaPuzob+JvychvEnoUxe9DX5VBCH/xLjw==" saltValue="wtlYCg6OXpclBDj9+KuM9A==" spinCount="100000" sheet="1" objects="1" scenarios="1"/>
  <mergeCells count="5">
    <mergeCell ref="B4:D5"/>
    <mergeCell ref="E4:H4"/>
    <mergeCell ref="C6:C15"/>
    <mergeCell ref="C16:C27"/>
    <mergeCell ref="C28:D28"/>
  </mergeCells>
  <hyperlinks>
    <hyperlink ref="A1" location="Tartalomjegyzék!A1" display="Táblajegyzék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13</vt:i4>
      </vt:variant>
    </vt:vector>
  </HeadingPairs>
  <TitlesOfParts>
    <vt:vector size="13" baseType="lpstr">
      <vt:lpstr>Tartalomjegyzék</vt:lpstr>
      <vt:lpstr>EU OR1</vt:lpstr>
      <vt:lpstr>EU OV1</vt:lpstr>
      <vt:lpstr>EU KM1</vt:lpstr>
      <vt:lpstr>EU CR1</vt:lpstr>
      <vt:lpstr>EU CQ1</vt:lpstr>
      <vt:lpstr>EU CQ3</vt:lpstr>
      <vt:lpstr>EU CQ7</vt:lpstr>
      <vt:lpstr>EU REM1</vt:lpstr>
      <vt:lpstr>EU REM2</vt:lpstr>
      <vt:lpstr>EU REM3</vt:lpstr>
      <vt:lpstr>EU REM4</vt:lpstr>
      <vt:lpstr>EU REM5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Györfi Károly</dc:creator>
  <cp:lastModifiedBy>Grabecz Tamás</cp:lastModifiedBy>
  <dcterms:created xsi:type="dcterms:W3CDTF">2025-05-05T13:24:13Z</dcterms:created>
  <dcterms:modified xsi:type="dcterms:W3CDTF">2025-05-21T16:42:49Z</dcterms:modified>
</cp:coreProperties>
</file>